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codeName="{C026B480-071E-DA80-A48C-D3F380F32C35}"/>
  <workbookPr codeName="ThisWorkbook" defaultThemeVersion="124226"/>
  <mc:AlternateContent xmlns:mc="http://schemas.openxmlformats.org/markup-compatibility/2006">
    <mc:Choice Requires="x15">
      <x15ac:absPath xmlns:x15ac="http://schemas.microsoft.com/office/spreadsheetml/2010/11/ac" url="https://allangraycloud-my.sharepoint.com/personal/anoushza_allangray_co_za/Documents/Desktop/20240229183257/"/>
    </mc:Choice>
  </mc:AlternateContent>
  <xr:revisionPtr revIDLastSave="1" documentId="8_{D3E2F406-45B5-483B-B707-9EC6F83AF206}" xr6:coauthVersionLast="47" xr6:coauthVersionMax="47" xr10:uidLastSave="{E84ABC15-5F2A-488B-A008-D5AF2234439C}"/>
  <bookViews>
    <workbookView xWindow="-19680" yWindow="-16320" windowWidth="29040" windowHeight="15840" tabRatio="774" firstSheet="1" activeTab="1" xr2:uid="{00000000-000D-0000-FFFF-FFFF00000000}"/>
  </bookViews>
  <sheets>
    <sheet name="Macros" sheetId="10" state="hidden" r:id="rId1"/>
    <sheet name="Regulation 28 calculator (%)" sheetId="1" r:id="rId2"/>
    <sheet name="Limits" sheetId="2" state="hidden" r:id="rId3"/>
    <sheet name="Regulation 28 calculator (rand)" sheetId="6" r:id="rId4"/>
    <sheet name="Allocation" sheetId="4" state="hidden" r:id="rId5"/>
    <sheet name="Allocation (rand)" sheetId="7" state="hidden" r:id="rId6"/>
    <sheet name="Unit trust asset class limits" sheetId="5" r:id="rId7"/>
    <sheet name="Fund list" sheetId="8" r:id="rId8"/>
  </sheets>
  <functionGroups builtInGroupCount="19"/>
  <definedNames>
    <definedName name="_xlnm._FilterDatabase" localSheetId="7" hidden="1">'Fund list'!$A$5:$F$70</definedName>
    <definedName name="AmountColumn" localSheetId="3">'Regulation 28 calculator (rand)'!$D$7:$D$20</definedName>
    <definedName name="AmountColumn">'Regulation 28 calculator (%)'!$D$7:$D$20</definedName>
    <definedName name="AreaPercent" localSheetId="3">'Regulation 28 calculator (rand)'!$E$21</definedName>
    <definedName name="AreaPercent">'Regulation 28 calculator (%)'!$E$21</definedName>
    <definedName name="AreaTotal" localSheetId="3">'Regulation 28 calculator (rand)'!$D$21</definedName>
    <definedName name="AreaTotal">'Regulation 28 calculator (%)'!$D$21</definedName>
    <definedName name="CurrentVersionCell">'Regulation 28 calculator (%)'!$L$2</definedName>
    <definedName name="FundList">OFFSET('Fund list'!$A$6,,,COUNTA('Fund list'!$A:$A)-2,1)</definedName>
    <definedName name="LastUpdateNoticeDate">Limits!$F$1</definedName>
    <definedName name="PercentColumn" localSheetId="3">'Regulation 28 calculator (rand)'!$E$7:$E$20</definedName>
    <definedName name="PercentColumn">'Regulation 28 calculator (%)'!$E$7:$E$20</definedName>
    <definedName name="Total" localSheetId="3">'Regulation 28 calculator (rand)'!$D$4</definedName>
    <definedName name="Total">'Regulation 28 calculator (%)'!$D$4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6" l="1"/>
  <c r="B9" i="6"/>
  <c r="B10" i="6"/>
  <c r="B11" i="6"/>
  <c r="B12" i="6"/>
  <c r="B13" i="6"/>
  <c r="B14" i="6"/>
  <c r="B15" i="6"/>
  <c r="B16" i="6"/>
  <c r="B17" i="6"/>
  <c r="B18" i="6"/>
  <c r="B19" i="6"/>
  <c r="B20" i="6"/>
  <c r="B7" i="6"/>
  <c r="B8" i="1"/>
  <c r="B9" i="1"/>
  <c r="B10" i="1"/>
  <c r="B11" i="1"/>
  <c r="B12" i="1"/>
  <c r="B13" i="1"/>
  <c r="B14" i="1"/>
  <c r="B15" i="1"/>
  <c r="B16" i="1"/>
  <c r="B17" i="1"/>
  <c r="B18" i="1"/>
  <c r="B19" i="1"/>
  <c r="B20" i="1"/>
  <c r="B7" i="1"/>
  <c r="D7" i="1"/>
  <c r="D8" i="1"/>
  <c r="E7" i="6"/>
  <c r="D21" i="6"/>
  <c r="D12" i="1"/>
  <c r="D13" i="1"/>
  <c r="D14" i="1"/>
  <c r="D15" i="1"/>
  <c r="D16" i="1"/>
  <c r="D9" i="1"/>
  <c r="D10" i="1"/>
  <c r="D11" i="1"/>
  <c r="E21" i="1"/>
  <c r="L2" i="6"/>
  <c r="D2" i="5"/>
  <c r="C25" i="5" s="1"/>
  <c r="A4" i="7"/>
  <c r="D4" i="7" s="1"/>
  <c r="A5" i="7"/>
  <c r="B5" i="7" s="1"/>
  <c r="A6" i="7"/>
  <c r="D6" i="7" s="1"/>
  <c r="A7" i="7"/>
  <c r="D7" i="7" s="1"/>
  <c r="A8" i="7"/>
  <c r="D8" i="7" s="1"/>
  <c r="A9" i="7"/>
  <c r="D9" i="7" s="1"/>
  <c r="A10" i="7"/>
  <c r="B10" i="7" s="1"/>
  <c r="A11" i="7"/>
  <c r="B11" i="7" s="1"/>
  <c r="A12" i="7"/>
  <c r="C12" i="7" s="1"/>
  <c r="A13" i="7"/>
  <c r="C13" i="7" s="1"/>
  <c r="A14" i="7"/>
  <c r="B14" i="7" s="1"/>
  <c r="A15" i="7"/>
  <c r="D15" i="7" s="1"/>
  <c r="A16" i="7"/>
  <c r="D16" i="7" s="1"/>
  <c r="A3" i="7"/>
  <c r="B3" i="7" s="1"/>
  <c r="E8" i="6"/>
  <c r="E9" i="6"/>
  <c r="E10" i="6"/>
  <c r="E11" i="6"/>
  <c r="E12" i="6"/>
  <c r="E13" i="6"/>
  <c r="E14" i="6"/>
  <c r="E15" i="6"/>
  <c r="E16" i="6"/>
  <c r="E17" i="6"/>
  <c r="E18" i="6"/>
  <c r="E19" i="6"/>
  <c r="E20" i="6"/>
  <c r="A16" i="4"/>
  <c r="B16" i="4" s="1"/>
  <c r="D17" i="1"/>
  <c r="D18" i="1"/>
  <c r="D19" i="1"/>
  <c r="D20" i="1"/>
  <c r="A3" i="4"/>
  <c r="C3" i="4" s="1"/>
  <c r="A4" i="4"/>
  <c r="D4" i="4" s="1"/>
  <c r="A5" i="4"/>
  <c r="C5" i="4" s="1"/>
  <c r="A6" i="4"/>
  <c r="B6" i="4" s="1"/>
  <c r="A7" i="4"/>
  <c r="D7" i="4" s="1"/>
  <c r="A8" i="4"/>
  <c r="C8" i="4" s="1"/>
  <c r="A9" i="4"/>
  <c r="C9" i="4" s="1"/>
  <c r="A10" i="4"/>
  <c r="B10" i="4" s="1"/>
  <c r="A11" i="4"/>
  <c r="B11" i="4" s="1"/>
  <c r="A12" i="4"/>
  <c r="B12" i="4" s="1"/>
  <c r="A13" i="4"/>
  <c r="D13" i="4" s="1"/>
  <c r="A14" i="4"/>
  <c r="C14" i="4" s="1"/>
  <c r="A15" i="4"/>
  <c r="B15" i="4" s="1"/>
  <c r="C14" i="7" l="1"/>
  <c r="C11" i="7"/>
  <c r="C6" i="7"/>
  <c r="D14" i="7"/>
  <c r="B16" i="7"/>
  <c r="B8" i="7"/>
  <c r="C10" i="7"/>
  <c r="D13" i="7"/>
  <c r="B15" i="7"/>
  <c r="B7" i="7"/>
  <c r="C9" i="7"/>
  <c r="D12" i="7"/>
  <c r="C16" i="7"/>
  <c r="C8" i="7"/>
  <c r="D11" i="7"/>
  <c r="B9" i="7"/>
  <c r="B13" i="7"/>
  <c r="C15" i="7"/>
  <c r="C7" i="7"/>
  <c r="D10" i="7"/>
  <c r="B12" i="7"/>
  <c r="B14" i="4"/>
  <c r="C13" i="4"/>
  <c r="D12" i="4"/>
  <c r="B13" i="4"/>
  <c r="C12" i="4"/>
  <c r="D11" i="4"/>
  <c r="C11" i="4"/>
  <c r="D10" i="4"/>
  <c r="C10" i="4"/>
  <c r="D16" i="4"/>
  <c r="C16" i="4"/>
  <c r="D15" i="4"/>
  <c r="C15" i="4"/>
  <c r="D14" i="4"/>
  <c r="C23" i="1"/>
  <c r="B9" i="4"/>
  <c r="D9" i="4"/>
  <c r="B7" i="4"/>
  <c r="C7" i="4"/>
  <c r="D8" i="4"/>
  <c r="B8" i="4"/>
  <c r="C3" i="7"/>
  <c r="D3" i="7"/>
  <c r="C4" i="7"/>
  <c r="B4" i="7"/>
  <c r="C5" i="7"/>
  <c r="B6" i="7"/>
  <c r="D5" i="7"/>
  <c r="C4" i="4"/>
  <c r="B3" i="4"/>
  <c r="D3" i="4"/>
  <c r="D5" i="4"/>
  <c r="B5" i="4"/>
  <c r="B4" i="4"/>
  <c r="C6" i="4"/>
  <c r="D6" i="4"/>
  <c r="C23" i="5"/>
  <c r="C17" i="5"/>
  <c r="C14" i="5"/>
  <c r="C5" i="5"/>
  <c r="C12" i="5"/>
  <c r="C11" i="5"/>
  <c r="C18" i="5"/>
  <c r="C13" i="5"/>
  <c r="C10" i="5"/>
  <c r="C8" i="5"/>
  <c r="C7" i="5"/>
  <c r="C16" i="5"/>
  <c r="C15" i="5"/>
  <c r="C9" i="5"/>
  <c r="C6" i="5"/>
  <c r="D21" i="1"/>
  <c r="E21" i="6"/>
  <c r="C23" i="6" s="1"/>
  <c r="I9" i="6" l="1"/>
  <c r="I10" i="6"/>
  <c r="I8" i="6"/>
  <c r="L15" i="6"/>
  <c r="L8" i="6"/>
  <c r="J9" i="6"/>
  <c r="K9" i="6"/>
  <c r="J8" i="6"/>
  <c r="L9" i="6"/>
  <c r="J10" i="6"/>
  <c r="K10" i="6"/>
  <c r="K8" i="6"/>
  <c r="L10" i="6"/>
  <c r="C17" i="7"/>
  <c r="E6" i="5"/>
  <c r="G6" i="5" s="1"/>
  <c r="D6" i="5"/>
  <c r="F6" i="5" s="1"/>
  <c r="E10" i="5"/>
  <c r="G10" i="5" s="1"/>
  <c r="D10" i="5"/>
  <c r="F10" i="5" s="1"/>
  <c r="D12" i="5"/>
  <c r="F12" i="5" s="1"/>
  <c r="E12" i="5"/>
  <c r="G12" i="5" s="1"/>
  <c r="E15" i="5"/>
  <c r="G15" i="5" s="1"/>
  <c r="D15" i="5"/>
  <c r="F15" i="5" s="1"/>
  <c r="E16" i="5"/>
  <c r="G16" i="5" s="1"/>
  <c r="D16" i="5"/>
  <c r="F16" i="5" s="1"/>
  <c r="E13" i="5"/>
  <c r="G13" i="5" s="1"/>
  <c r="D13" i="5"/>
  <c r="F13" i="5" s="1"/>
  <c r="D5" i="5"/>
  <c r="F5" i="5" s="1"/>
  <c r="E5" i="5"/>
  <c r="G5" i="5" s="1"/>
  <c r="E7" i="5"/>
  <c r="G7" i="5" s="1"/>
  <c r="D7" i="5"/>
  <c r="F7" i="5" s="1"/>
  <c r="E18" i="5"/>
  <c r="G18" i="5" s="1"/>
  <c r="D18" i="5"/>
  <c r="F18" i="5" s="1"/>
  <c r="E14" i="5"/>
  <c r="G14" i="5" s="1"/>
  <c r="D14" i="5"/>
  <c r="F14" i="5" s="1"/>
  <c r="E9" i="5"/>
  <c r="G9" i="5" s="1"/>
  <c r="D9" i="5"/>
  <c r="F9" i="5" s="1"/>
  <c r="E8" i="5"/>
  <c r="G8" i="5" s="1"/>
  <c r="D8" i="5"/>
  <c r="F8" i="5" s="1"/>
  <c r="D11" i="5"/>
  <c r="F11" i="5" s="1"/>
  <c r="E11" i="5"/>
  <c r="G11" i="5" s="1"/>
  <c r="E17" i="5"/>
  <c r="G17" i="5" s="1"/>
  <c r="D17" i="5"/>
  <c r="F17" i="5" s="1"/>
  <c r="C17" i="4"/>
  <c r="I9" i="1" s="1"/>
  <c r="K9" i="1" s="1"/>
  <c r="B17" i="4"/>
  <c r="I8" i="1" s="1"/>
  <c r="D17" i="7"/>
  <c r="B17" i="7"/>
  <c r="D17" i="4"/>
  <c r="I10" i="1" s="1"/>
  <c r="K10" i="1" s="1"/>
  <c r="J8" i="1" l="1"/>
  <c r="K8" i="1"/>
  <c r="L15" i="1" s="1"/>
  <c r="L10" i="1"/>
  <c r="J9" i="1"/>
  <c r="L9" i="1"/>
  <c r="J10" i="1"/>
  <c r="L8" i="1" l="1"/>
</calcChain>
</file>

<file path=xl/sharedStrings.xml><?xml version="1.0" encoding="utf-8"?>
<sst xmlns="http://schemas.openxmlformats.org/spreadsheetml/2006/main" count="313" uniqueCount="191">
  <si>
    <t>Code</t>
  </si>
  <si>
    <t>equity</t>
  </si>
  <si>
    <t>prop</t>
  </si>
  <si>
    <t>offshore</t>
  </si>
  <si>
    <t>Allan Gray Balanced Fund</t>
  </si>
  <si>
    <t>AGBF</t>
  </si>
  <si>
    <t>Allan Gray Bond Fund</t>
  </si>
  <si>
    <t>AGBD</t>
  </si>
  <si>
    <t>Allan Gray Equity Fund</t>
  </si>
  <si>
    <t>AGEF</t>
  </si>
  <si>
    <t>AGMF</t>
  </si>
  <si>
    <t>Allan Gray Money Market Fund</t>
  </si>
  <si>
    <t>Allan Gray Optimal Fund</t>
  </si>
  <si>
    <t>AGOF</t>
  </si>
  <si>
    <t>Allan Gray Stable Fund</t>
  </si>
  <si>
    <t>AGSF</t>
  </si>
  <si>
    <t>Allan Gray - Orbis Global Equity Feeder Fund</t>
  </si>
  <si>
    <t>AGOE</t>
  </si>
  <si>
    <t>AGGF</t>
  </si>
  <si>
    <t>%</t>
  </si>
  <si>
    <t>ReportingDescription</t>
  </si>
  <si>
    <t>Limit</t>
  </si>
  <si>
    <t>Equity</t>
  </si>
  <si>
    <t>Offshore</t>
  </si>
  <si>
    <t>Property</t>
  </si>
  <si>
    <t>Amount</t>
  </si>
  <si>
    <t>fund</t>
  </si>
  <si>
    <t>Total</t>
  </si>
  <si>
    <t>Total amount</t>
  </si>
  <si>
    <t>Is the portfolio compliant with Regulation 28 of the Pension Funds Act?</t>
  </si>
  <si>
    <t>Unit trust name</t>
  </si>
  <si>
    <t>Regulation 28 compliant</t>
  </si>
  <si>
    <t>% over limit</t>
  </si>
  <si>
    <t>Rand amount over limit</t>
  </si>
  <si>
    <t>Regulation 28 limit</t>
  </si>
  <si>
    <t>Investment exposure</t>
  </si>
  <si>
    <t xml:space="preserve">Regulation 28 investment compliance calculator </t>
  </si>
  <si>
    <t>How to use the Regulation 28 calculator</t>
  </si>
  <si>
    <t xml:space="preserve">• </t>
  </si>
  <si>
    <t>The ‘amount’ column will automatically update based on the information entered in the ‘total amount’ and ‘%’ columns.</t>
  </si>
  <si>
    <t xml:space="preserve">Regulation 28 limits </t>
  </si>
  <si>
    <t>Display name</t>
  </si>
  <si>
    <t>Regulation 28 asset class limits</t>
  </si>
  <si>
    <t>Foreign</t>
  </si>
  <si>
    <t>Choose your unit trust selection from the drop-down box in the ‘unit trust name’ column.</t>
  </si>
  <si>
    <t>Enter the percentage of the total amount that you would like to allocate to each unit trust in the ‘%’ column.</t>
  </si>
  <si>
    <t>Click on the 'Unit trust asset class limits' tab at the bottom to view the Regulation 28 asset class limits of your selected unit trusts.</t>
  </si>
  <si>
    <t>Enter the rand value that you would like to allocate to each unit trust in the ‘amount’ column.</t>
  </si>
  <si>
    <t>The ‘%’ column will automatically update based on the information entered in the ‘total amount’ and ‘amount’ columns.</t>
  </si>
  <si>
    <t xml:space="preserve">Once your investment total adds up to 100%, your investment’s exposure to each asset class (asset allocation) will be shown under the ‘asset class’ section on the 
right-hand side of the page.
Your asset allocation will then be compared to the prescribed limits of Regulation 28. If your asset allocation meets these limits, the calculator will indicate this with a ‘Yes’ on the right-hand side of the page. If your investment does not meet the prescribed limits, the calculator will indicate this with a ‘No’, and display the areas where your investment does not comply.
</t>
  </si>
  <si>
    <t>Once your investment total adds up to 100%, your investment’s exposure to each asset class (asset allocation) will be shown under the ‘asset class’ section on the 
right-hand side of the page.
Your asset allocation will then be compared to the prescribed limits of Regulation 28. If your asset allocation meets these limits, the calculator will indicate this with a ‘Yes’ on the right-hand side of the page. If your investment does not meet the prescribed limits, the calculator will indicate this with a ‘No’, and display the areas where your investment does not comply.</t>
  </si>
  <si>
    <t>If you would like to enter a percentage amount instead of a rand amount, please click the ‘Regulation 28 calculator (%)’ tab at the bottom of the page.</t>
  </si>
  <si>
    <t>If you would like to enter a rand amount instead of a percentage amount, please click the ‘Regulation 28 calculator (rand)’ tab at the bottom of the page.</t>
  </si>
  <si>
    <t>Enter the total rand amount of your investment in the ‘total amount’ section.</t>
  </si>
  <si>
    <t>(Please ensure that your Calculation Options are set to Automatic)</t>
  </si>
  <si>
    <t>Exposure</t>
  </si>
  <si>
    <t xml:space="preserve">The information shown is the latest information provided by the relevant unit trust management companies and is based on a combination of their respective investment mandates and past practices, as well as on the best understanding of the regulations. This information may therefore be subject to change. </t>
  </si>
  <si>
    <t>The information shown is the latest information provided by the relevant unit trust management companies and is based on a combination of their respective investment mandates and past practices, as well as on the best understanding of the regulations. This information may therefore be subject to change.</t>
  </si>
  <si>
    <t>Allan Gray - Orbis Global Optimal Fund of Funds</t>
  </si>
  <si>
    <t>AGOO</t>
  </si>
  <si>
    <t>Fund name</t>
  </si>
  <si>
    <t>Fund code</t>
  </si>
  <si>
    <t>Last update notice</t>
  </si>
  <si>
    <t>Please enable macros</t>
  </si>
  <si>
    <r>
      <t xml:space="preserve">1.  </t>
    </r>
    <r>
      <rPr>
        <b/>
        <sz val="10"/>
        <color indexed="8"/>
        <rFont val="Arial"/>
        <family val="2"/>
      </rPr>
      <t>Excel 2007:</t>
    </r>
    <r>
      <rPr>
        <sz val="10"/>
        <color indexed="8"/>
        <rFont val="Arial"/>
        <family val="2"/>
      </rPr>
      <t xml:space="preserve">  Click the </t>
    </r>
    <r>
      <rPr>
        <b/>
        <sz val="10"/>
        <color indexed="8"/>
        <rFont val="Arial"/>
        <family val="2"/>
      </rPr>
      <t xml:space="preserve">Microsoft Office Button            </t>
    </r>
    <r>
      <rPr>
        <sz val="10"/>
        <color indexed="8"/>
        <rFont val="Arial"/>
        <family val="2"/>
      </rPr>
      <t xml:space="preserve">, and then click </t>
    </r>
    <r>
      <rPr>
        <b/>
        <sz val="10"/>
        <color indexed="8"/>
        <rFont val="Arial"/>
        <family val="2"/>
      </rPr>
      <t>Excel Options</t>
    </r>
    <r>
      <rPr>
        <sz val="10"/>
        <color indexed="8"/>
        <rFont val="Arial"/>
        <family val="2"/>
      </rPr>
      <t>.</t>
    </r>
  </si>
  <si>
    <r>
      <rPr>
        <sz val="10"/>
        <color indexed="9"/>
        <rFont val="Arial"/>
        <family val="2"/>
      </rPr>
      <t xml:space="preserve">1.  </t>
    </r>
    <r>
      <rPr>
        <b/>
        <sz val="10"/>
        <color indexed="8"/>
        <rFont val="Arial"/>
        <family val="2"/>
      </rPr>
      <t xml:space="preserve">Excel 2010:  </t>
    </r>
    <r>
      <rPr>
        <sz val="10"/>
        <color indexed="8"/>
        <rFont val="Arial"/>
        <family val="2"/>
      </rPr>
      <t xml:space="preserve">Click the </t>
    </r>
    <r>
      <rPr>
        <b/>
        <sz val="10"/>
        <color indexed="8"/>
        <rFont val="Arial"/>
        <family val="2"/>
      </rPr>
      <t>File</t>
    </r>
    <r>
      <rPr>
        <sz val="10"/>
        <color indexed="8"/>
        <rFont val="Arial"/>
        <family val="2"/>
      </rPr>
      <t xml:space="preserve"> tab, and then click </t>
    </r>
    <r>
      <rPr>
        <b/>
        <sz val="10"/>
        <color indexed="8"/>
        <rFont val="Arial"/>
        <family val="2"/>
      </rPr>
      <t>Options</t>
    </r>
    <r>
      <rPr>
        <sz val="10"/>
        <color indexed="8"/>
        <rFont val="Arial"/>
        <family val="2"/>
      </rPr>
      <t>.</t>
    </r>
  </si>
  <si>
    <r>
      <t xml:space="preserve">2. In the </t>
    </r>
    <r>
      <rPr>
        <b/>
        <sz val="10"/>
        <color indexed="8"/>
        <rFont val="Arial"/>
        <family val="2"/>
      </rPr>
      <t>Trust Centre</t>
    </r>
    <r>
      <rPr>
        <sz val="10"/>
        <color indexed="8"/>
        <rFont val="Arial"/>
        <family val="2"/>
      </rPr>
      <t xml:space="preserve"> category, click </t>
    </r>
    <r>
      <rPr>
        <b/>
        <sz val="10"/>
        <color indexed="8"/>
        <rFont val="Arial"/>
        <family val="2"/>
      </rPr>
      <t>Trust Centre Settings</t>
    </r>
    <r>
      <rPr>
        <sz val="10"/>
        <color indexed="8"/>
        <rFont val="Arial"/>
        <family val="2"/>
      </rPr>
      <t xml:space="preserve">, and then click the </t>
    </r>
    <r>
      <rPr>
        <b/>
        <sz val="10"/>
        <color indexed="8"/>
        <rFont val="Arial"/>
        <family val="2"/>
      </rPr>
      <t>Macro Settings</t>
    </r>
    <r>
      <rPr>
        <sz val="10"/>
        <color indexed="8"/>
        <rFont val="Arial"/>
        <family val="2"/>
      </rPr>
      <t xml:space="preserve"> category.</t>
    </r>
  </si>
  <si>
    <r>
      <t xml:space="preserve">3. Select </t>
    </r>
    <r>
      <rPr>
        <b/>
        <sz val="10"/>
        <color indexed="8"/>
        <rFont val="Arial"/>
        <family val="2"/>
      </rPr>
      <t>Enable all macros</t>
    </r>
    <r>
      <rPr>
        <sz val="10"/>
        <color indexed="8"/>
        <rFont val="Arial"/>
        <family val="2"/>
      </rPr>
      <t xml:space="preserve"> and click </t>
    </r>
    <r>
      <rPr>
        <b/>
        <sz val="10"/>
        <color indexed="8"/>
        <rFont val="Arial"/>
        <family val="2"/>
      </rPr>
      <t>OK</t>
    </r>
    <r>
      <rPr>
        <sz val="10"/>
        <color indexed="8"/>
        <rFont val="Arial"/>
        <family val="2"/>
      </rPr>
      <t>.</t>
    </r>
  </si>
  <si>
    <t>4. Close the Excel Options window.</t>
  </si>
  <si>
    <t>5. Close and re-open the Regulation 28 Calculator.</t>
  </si>
  <si>
    <t>Foord Balanced Fund (Class B2)</t>
  </si>
  <si>
    <t>FBCB2</t>
  </si>
  <si>
    <t>Foord Flexible Fund of Funds (Class B2)</t>
  </si>
  <si>
    <t>FFCB2</t>
  </si>
  <si>
    <t>Foord International Feeder Fund (Class B2)</t>
  </si>
  <si>
    <t>FIFB2</t>
  </si>
  <si>
    <t>CMFH</t>
  </si>
  <si>
    <t>IDICH</t>
  </si>
  <si>
    <t>OPPE</t>
  </si>
  <si>
    <t>GLOH</t>
  </si>
  <si>
    <t>GBFH</t>
  </si>
  <si>
    <t>PSG Balanced Fund (Class E)</t>
  </si>
  <si>
    <t>PBFE</t>
  </si>
  <si>
    <t>Satrix ALSI Index Fund (Class B2)</t>
  </si>
  <si>
    <t>SLIB2</t>
  </si>
  <si>
    <t>SWEB2</t>
  </si>
  <si>
    <t>Nedgroup Investments Opportunity Fund (Class B2)</t>
  </si>
  <si>
    <t>NIOB</t>
  </si>
  <si>
    <t>SSPB2</t>
  </si>
  <si>
    <t>Public Funds - Intended Maximum Limits</t>
  </si>
  <si>
    <t>No</t>
  </si>
  <si>
    <t>Yes</t>
  </si>
  <si>
    <t>Old Mutual Global Equity Fund (Class B1)</t>
  </si>
  <si>
    <t>OMGB1</t>
  </si>
  <si>
    <t>Nedgroup Investments Global Cautious Feeder Fund (Class B2)</t>
  </si>
  <si>
    <t>NEGC</t>
  </si>
  <si>
    <t>TMBFG</t>
  </si>
  <si>
    <t>Nedgroup Investments Core Global Feeder Fund (Class A)</t>
  </si>
  <si>
    <t>NIGFCA</t>
  </si>
  <si>
    <t>Allan Gray SA Equity Fund</t>
  </si>
  <si>
    <t>AGDA</t>
  </si>
  <si>
    <t>PRAB</t>
  </si>
  <si>
    <t>PEFB</t>
  </si>
  <si>
    <t>PRCB</t>
  </si>
  <si>
    <t>Coronation Balanced Defensive Fund (Class P)</t>
  </si>
  <si>
    <t>CBDB4</t>
  </si>
  <si>
    <t>CBFB4</t>
  </si>
  <si>
    <t>Coronation Capital Plus Fund (Class P)</t>
  </si>
  <si>
    <t>CCPB5</t>
  </si>
  <si>
    <t>Coronation Global Capital Plus [ZAR] Feeder Fund (Class P)</t>
  </si>
  <si>
    <t>CGCB4</t>
  </si>
  <si>
    <t>Coronation Global Emerging Markets Flexible [ZAR] Fund (Class P)</t>
  </si>
  <si>
    <t>CGEMB4</t>
  </si>
  <si>
    <t>Coronation Global Managed [ZAR] Feeder Fund (Class P)</t>
  </si>
  <si>
    <t>CGMB4</t>
  </si>
  <si>
    <t>Coronation Market Plus Fund (Class P)</t>
  </si>
  <si>
    <t>CMPL4</t>
  </si>
  <si>
    <t>COGFB4</t>
  </si>
  <si>
    <t>Coronation Strategic Income Fund (Class P)</t>
  </si>
  <si>
    <t>CSIB4</t>
  </si>
  <si>
    <t>Coronation Top 20 Fund (Class P)</t>
  </si>
  <si>
    <t>CTTB4</t>
  </si>
  <si>
    <t>Nedgroup Investments Core Diversified Fund (Class B2)</t>
  </si>
  <si>
    <t>NICDF</t>
  </si>
  <si>
    <t>Nedgroup Investments Core Guarded Fund (Class B2)</t>
  </si>
  <si>
    <t>NICGF</t>
  </si>
  <si>
    <t>Nedgroup Investments Flexible Income Fund (Class B1)</t>
  </si>
  <si>
    <t>NEIFB</t>
  </si>
  <si>
    <t>Nedgroup Investments Global Equity Feeder Fund (Class B2)</t>
  </si>
  <si>
    <t>GEFF</t>
  </si>
  <si>
    <t>Nedgroup Investments Global Flexible Feeder Fund (Class B2)</t>
  </si>
  <si>
    <t>NEIG</t>
  </si>
  <si>
    <t>Nedgroup Investments Stable Fund (Class A2)</t>
  </si>
  <si>
    <t>NISA</t>
  </si>
  <si>
    <t>Coronation Balanced Plus Fund (Class P)</t>
  </si>
  <si>
    <t>Nedgroup Investments Balanced Fund (Class G)</t>
  </si>
  <si>
    <t>KABCB</t>
  </si>
  <si>
    <t>KEAB1</t>
  </si>
  <si>
    <t>KAICB</t>
  </si>
  <si>
    <t>KIECB</t>
  </si>
  <si>
    <t>KASCB</t>
  </si>
  <si>
    <t>Prescient Income Provider Fund (Class A2)</t>
  </si>
  <si>
    <t>PIPFB5</t>
  </si>
  <si>
    <t>Prescient Balanced Fund (Class A2)</t>
  </si>
  <si>
    <t>PRBA2</t>
  </si>
  <si>
    <t>Sesfikile BCI Property Fund (Class B2)</t>
  </si>
  <si>
    <t>CGSIF</t>
  </si>
  <si>
    <t>Coronation Global Equity Select [ZAR] Feeder Fund (Class P)</t>
  </si>
  <si>
    <t>CGEFP</t>
  </si>
  <si>
    <t>PSG Equity Fund (Class E)</t>
  </si>
  <si>
    <t>PEFE</t>
  </si>
  <si>
    <t>PSG Flexible Fund (Class E)</t>
  </si>
  <si>
    <t>PFFE</t>
  </si>
  <si>
    <t>Mazi Asset Management Prime Equity Fund (Class B2)</t>
  </si>
  <si>
    <t>MCEFB2</t>
  </si>
  <si>
    <t>BFEFA</t>
  </si>
  <si>
    <t>MTBTE</t>
  </si>
  <si>
    <t>SBPA4</t>
  </si>
  <si>
    <t>Ninety One Cautious Managed Fund (Class H)</t>
  </si>
  <si>
    <t>Ninety One Diversified Income Fund (Class H)</t>
  </si>
  <si>
    <t>Ninety One Global Franchise Feeder Fund (Class H)</t>
  </si>
  <si>
    <t>Ninety One Global Strategic Managed Feeder Fund (Class H)</t>
  </si>
  <si>
    <t>Ninety One Managed Fund (Class E)</t>
  </si>
  <si>
    <t>Ninety One Opportunity Fund (Class E)</t>
  </si>
  <si>
    <t xml:space="preserve"> </t>
  </si>
  <si>
    <t>CGRE</t>
  </si>
  <si>
    <t>BCI Lindsell Train Global Equity Feeder Fund (Class A)</t>
  </si>
  <si>
    <t>BLTGFA</t>
  </si>
  <si>
    <t>Coronation Global Strategic USD Income [ZAR] Feeder Fund (Class P)</t>
  </si>
  <si>
    <t>BCI Fundsmith Equity Feeder Fund (Class A)</t>
  </si>
  <si>
    <t>Allan Gray - Orbis Global Balanced Feeder Fund</t>
  </si>
  <si>
    <t>RVTC1</t>
  </si>
  <si>
    <t>Rezco Value Trend Fund (Class C1)</t>
  </si>
  <si>
    <t>Coronation Global Optimum Growth [ZAR] Feeder Fund (Class P)</t>
  </si>
  <si>
    <t>27four Shari'ah Balanced Fund of Funds (Class A4)</t>
  </si>
  <si>
    <t>M&amp;G Balanced Fund (Class B)</t>
  </si>
  <si>
    <t>M&amp;G Equity Fund (Class B)</t>
  </si>
  <si>
    <t>M&amp;G Inflation Plus Fund (Class B)</t>
  </si>
  <si>
    <t>Ninety One Equity Fund (Class E)</t>
  </si>
  <si>
    <t>EQTE</t>
  </si>
  <si>
    <t>Camissa Equity Alpha Fund (Class B1)</t>
  </si>
  <si>
    <t>Camissa Islamic Balanced Fund (Class B)</t>
  </si>
  <si>
    <t>Camissa Islamic Equity Fund (Class B)</t>
  </si>
  <si>
    <t>Camissa Stable Fund (Class B)</t>
  </si>
  <si>
    <t>Camissa Balanced Fund (Class B)</t>
  </si>
  <si>
    <t>Perpetua SCI Equity Fund (Class E)</t>
  </si>
  <si>
    <t>PMECE</t>
  </si>
  <si>
    <t>Fairtree Equity Prescient Fund (Class P1)</t>
  </si>
  <si>
    <t>FEPP1</t>
  </si>
  <si>
    <t>Satrix MSCI World Index Fund (Class B2)</t>
  </si>
  <si>
    <t>Catalyst SCI Global Real Estate Feeder Fund (Class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</si>
</sst>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quot;* #,##0.00_);_(&quot;R&quot;* \(#,##0.00\);_(&quot;R&quot;* &quot;-&quot;??_);_(@_)"/>
    <numFmt numFmtId="165" formatCode="_(* #,##0.00_);_(* \(#,##0.00\);_(* &quot;-&quot;??_);_(@_)"/>
    <numFmt numFmtId="166" formatCode="&quot;R&quot;\ #,##0.00"/>
    <numFmt numFmtId="167" formatCode="0.0%"/>
    <numFmt numFmtId="168" formatCode="&quot;R&quot;#_ ###_ ###_ ##0.00;\-&quot;R&quot;#_ ###_ ###_ ##0.00"/>
    <numFmt numFmtId="169" formatCode="0.0###%"/>
    <numFmt numFmtId="170" formatCode="0.0#%"/>
  </numFmts>
  <fonts count="72">
    <font>
      <sz val="11"/>
      <color theme="1"/>
      <name val="Calibri"/>
      <family val="2"/>
      <scheme val="minor"/>
    </font>
    <font>
      <sz val="10"/>
      <color indexed="8"/>
      <name val="Arial"/>
      <family val="2"/>
    </font>
    <font>
      <sz val="10"/>
      <color indexed="8"/>
      <name val="Arial"/>
      <family val="2"/>
    </font>
    <font>
      <sz val="10"/>
      <color indexed="8"/>
      <name val="Arial"/>
      <family val="2"/>
    </font>
    <font>
      <sz val="11"/>
      <color indexed="8"/>
      <name val="Calibri"/>
      <family val="2"/>
    </font>
    <font>
      <sz val="12"/>
      <color indexed="8"/>
      <name val="Arial"/>
      <family val="2"/>
    </font>
    <font>
      <b/>
      <sz val="16"/>
      <name val="Arial"/>
      <family val="2"/>
    </font>
    <font>
      <sz val="11"/>
      <color indexed="8"/>
      <name val="Calibri"/>
      <family val="2"/>
    </font>
    <font>
      <sz val="11"/>
      <color indexed="8"/>
      <name val="Frutiger 45 Light"/>
      <family val="2"/>
    </font>
    <font>
      <sz val="10"/>
      <color indexed="8"/>
      <name val="Arial"/>
      <family val="2"/>
    </font>
    <font>
      <sz val="11"/>
      <color indexed="8"/>
      <name val="Arial"/>
      <family val="2"/>
    </font>
    <font>
      <b/>
      <sz val="10"/>
      <color indexed="8"/>
      <name val="Arial"/>
      <family val="2"/>
    </font>
    <font>
      <sz val="9"/>
      <color indexed="8"/>
      <name val="Arial"/>
      <family val="2"/>
    </font>
    <font>
      <b/>
      <sz val="9"/>
      <color indexed="8"/>
      <name val="Arial"/>
      <family val="2"/>
    </font>
    <font>
      <b/>
      <sz val="12"/>
      <color indexed="8"/>
      <name val="Arial"/>
      <family val="2"/>
    </font>
    <font>
      <b/>
      <sz val="9"/>
      <color indexed="10"/>
      <name val="Arial"/>
      <family val="2"/>
    </font>
    <font>
      <b/>
      <sz val="10"/>
      <color indexed="8"/>
      <name val="Arial"/>
      <family val="2"/>
    </font>
    <font>
      <sz val="10"/>
      <color indexed="8"/>
      <name val="Arial"/>
      <family val="2"/>
    </font>
    <font>
      <b/>
      <sz val="11"/>
      <color indexed="10"/>
      <name val="Arial"/>
      <family val="2"/>
    </font>
    <font>
      <sz val="8"/>
      <color indexed="8"/>
      <name val="Arial"/>
      <family val="2"/>
    </font>
    <font>
      <sz val="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i/>
      <sz val="10"/>
      <color indexed="8"/>
      <name val="Arial"/>
      <family val="2"/>
    </font>
    <font>
      <sz val="10"/>
      <color indexed="9"/>
      <name val="Arial"/>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FF373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Frutiger 45 Light"/>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b/>
      <sz val="11"/>
      <color rgb="FFFF0000"/>
      <name val="Arial"/>
      <family val="2"/>
    </font>
    <font>
      <b/>
      <sz val="24"/>
      <color rgb="FFFF0000"/>
      <name val="Arial"/>
      <family val="2"/>
    </font>
    <font>
      <b/>
      <sz val="11"/>
      <color theme="1"/>
      <name val="Arial"/>
      <family val="2"/>
    </font>
    <font>
      <sz val="11"/>
      <color theme="1"/>
      <name val="Arial"/>
      <family val="2"/>
    </font>
    <font>
      <b/>
      <sz val="11"/>
      <color theme="1" tint="0.249977111117893"/>
      <name val="Arial"/>
      <family val="2"/>
    </font>
    <font>
      <sz val="12"/>
      <color theme="1" tint="0.249977111117893"/>
      <name val="Arial"/>
      <family val="2"/>
    </font>
    <font>
      <sz val="11"/>
      <color theme="0"/>
      <name val="Arial"/>
      <family val="2"/>
    </font>
    <font>
      <b/>
      <sz val="12"/>
      <color theme="1" tint="0.249977111117893"/>
      <name val="Arial"/>
      <family val="2"/>
    </font>
    <font>
      <b/>
      <sz val="11"/>
      <color rgb="FFFF0000"/>
      <name val="Calibri"/>
      <family val="2"/>
      <scheme val="mino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style="thin">
        <color indexed="22"/>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rgb="FFC0C0C0"/>
      </right>
      <top style="thin">
        <color indexed="22"/>
      </top>
      <bottom/>
      <diagonal/>
    </border>
    <border>
      <left/>
      <right style="thin">
        <color rgb="FFC0C0C0"/>
      </right>
      <top/>
      <bottom style="thin">
        <color indexed="22"/>
      </bottom>
      <diagonal/>
    </border>
  </borders>
  <cellStyleXfs count="1345">
    <xf numFmtId="0" fontId="0" fillId="0" borderId="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38" borderId="0" applyNumberFormat="0" applyBorder="0" applyAlignment="0" applyProtection="0"/>
    <xf numFmtId="0" fontId="22"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43" fillId="39" borderId="0" applyNumberFormat="0" applyBorder="0" applyAlignment="0" applyProtection="0"/>
    <xf numFmtId="0" fontId="22" fillId="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3" fillId="40" borderId="0" applyNumberFormat="0" applyBorder="0" applyAlignment="0" applyProtection="0"/>
    <xf numFmtId="0" fontId="22" fillId="1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3" fillId="41" borderId="0" applyNumberFormat="0" applyBorder="0" applyAlignment="0" applyProtection="0"/>
    <xf numFmtId="0" fontId="22" fillId="1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3" fillId="42" borderId="0" applyNumberFormat="0" applyBorder="0" applyAlignment="0" applyProtection="0"/>
    <xf numFmtId="0" fontId="22" fillId="14"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3" fillId="43" borderId="0" applyNumberFormat="0" applyBorder="0" applyAlignment="0" applyProtection="0"/>
    <xf numFmtId="0" fontId="22" fillId="15"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3" fillId="44" borderId="0" applyNumberFormat="0" applyBorder="0" applyAlignment="0" applyProtection="0"/>
    <xf numFmtId="0" fontId="22" fillId="16"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43" fillId="45" borderId="0" applyNumberFormat="0" applyBorder="0" applyAlignment="0" applyProtection="0"/>
    <xf numFmtId="0" fontId="22" fillId="17"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3" fillId="46" borderId="0" applyNumberFormat="0" applyBorder="0" applyAlignment="0" applyProtection="0"/>
    <xf numFmtId="0" fontId="22" fillId="18"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3" fillId="47" borderId="0" applyNumberFormat="0" applyBorder="0" applyAlignment="0" applyProtection="0"/>
    <xf numFmtId="0" fontId="22" fillId="13"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3" fillId="48" borderId="0" applyNumberFormat="0" applyBorder="0" applyAlignment="0" applyProtection="0"/>
    <xf numFmtId="0" fontId="22" fillId="14"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3" fillId="49" borderId="0" applyNumberFormat="0" applyBorder="0" applyAlignment="0" applyProtection="0"/>
    <xf numFmtId="0" fontId="22" fillId="1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4" fillId="50" borderId="0" applyNumberFormat="0" applyBorder="0" applyAlignment="0" applyProtection="0"/>
    <xf numFmtId="0" fontId="23" fillId="3"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45" fillId="51" borderId="24" applyNumberFormat="0" applyAlignment="0" applyProtection="0"/>
    <xf numFmtId="0" fontId="24" fillId="20" borderId="1" applyNumberFormat="0" applyAlignment="0" applyProtection="0"/>
    <xf numFmtId="0" fontId="45" fillId="51" borderId="24" applyNumberFormat="0" applyAlignment="0" applyProtection="0"/>
    <xf numFmtId="0" fontId="45" fillId="51" borderId="24" applyNumberFormat="0" applyAlignment="0" applyProtection="0"/>
    <xf numFmtId="0" fontId="45" fillId="51" borderId="24" applyNumberFormat="0" applyAlignment="0" applyProtection="0"/>
    <xf numFmtId="0" fontId="45" fillId="51" borderId="24" applyNumberFormat="0" applyAlignment="0" applyProtection="0"/>
    <xf numFmtId="0" fontId="45" fillId="51" borderId="24" applyNumberFormat="0" applyAlignment="0" applyProtection="0"/>
    <xf numFmtId="0" fontId="24" fillId="20" borderId="1" applyNumberFormat="0" applyAlignment="0" applyProtection="0"/>
    <xf numFmtId="0" fontId="24" fillId="20" borderId="1" applyNumberFormat="0" applyAlignment="0" applyProtection="0"/>
    <xf numFmtId="0" fontId="46" fillId="52" borderId="25" applyNumberFormat="0" applyAlignment="0" applyProtection="0"/>
    <xf numFmtId="0" fontId="25" fillId="21" borderId="2" applyNumberFormat="0" applyAlignment="0" applyProtection="0"/>
    <xf numFmtId="0" fontId="46" fillId="52" borderId="25" applyNumberFormat="0" applyAlignment="0" applyProtection="0"/>
    <xf numFmtId="0" fontId="46" fillId="52" borderId="25" applyNumberFormat="0" applyAlignment="0" applyProtection="0"/>
    <xf numFmtId="0" fontId="46" fillId="52" borderId="25" applyNumberFormat="0" applyAlignment="0" applyProtection="0"/>
    <xf numFmtId="0" fontId="46" fillId="52" borderId="25" applyNumberFormat="0" applyAlignment="0" applyProtection="0"/>
    <xf numFmtId="0" fontId="46" fillId="52" borderId="25" applyNumberFormat="0" applyAlignment="0" applyProtection="0"/>
    <xf numFmtId="0" fontId="25" fillId="21" borderId="2" applyNumberFormat="0" applyAlignment="0" applyProtection="0"/>
    <xf numFmtId="0" fontId="25" fillId="21" borderId="2" applyNumberFormat="0" applyAlignment="0" applyProtection="0"/>
    <xf numFmtId="165" fontId="42"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0" fontId="47" fillId="0" borderId="0" applyNumberFormat="0" applyFill="0" applyBorder="0" applyAlignment="0" applyProtection="0"/>
    <xf numFmtId="0" fontId="2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53" borderId="0" applyNumberFormat="0" applyBorder="0" applyAlignment="0" applyProtection="0"/>
    <xf numFmtId="0" fontId="27" fillId="4"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50" fillId="0" borderId="26" applyNumberFormat="0" applyFill="0" applyAlignment="0" applyProtection="0"/>
    <xf numFmtId="0" fontId="28" fillId="0" borderId="3"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1" fillId="0" borderId="27" applyNumberFormat="0" applyFill="0" applyAlignment="0" applyProtection="0"/>
    <xf numFmtId="0" fontId="29" fillId="0" borderId="4"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52" fillId="0" borderId="28" applyNumberFormat="0" applyFill="0" applyAlignment="0" applyProtection="0"/>
    <xf numFmtId="0" fontId="30" fillId="0" borderId="5"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3" fillId="54" borderId="24" applyNumberFormat="0" applyAlignment="0" applyProtection="0"/>
    <xf numFmtId="0" fontId="31" fillId="7" borderId="1" applyNumberFormat="0" applyAlignment="0" applyProtection="0"/>
    <xf numFmtId="0" fontId="53" fillId="54" borderId="24" applyNumberFormat="0" applyAlignment="0" applyProtection="0"/>
    <xf numFmtId="0" fontId="53" fillId="54" borderId="24" applyNumberFormat="0" applyAlignment="0" applyProtection="0"/>
    <xf numFmtId="0" fontId="53" fillId="54" borderId="24" applyNumberFormat="0" applyAlignment="0" applyProtection="0"/>
    <xf numFmtId="0" fontId="53" fillId="54" borderId="24" applyNumberFormat="0" applyAlignment="0" applyProtection="0"/>
    <xf numFmtId="0" fontId="53" fillId="54" borderId="24" applyNumberFormat="0" applyAlignment="0" applyProtection="0"/>
    <xf numFmtId="0" fontId="31" fillId="7" borderId="1" applyNumberFormat="0" applyAlignment="0" applyProtection="0"/>
    <xf numFmtId="0" fontId="31" fillId="7" borderId="1" applyNumberFormat="0" applyAlignment="0" applyProtection="0"/>
    <xf numFmtId="0" fontId="54" fillId="0" borderId="29" applyNumberFormat="0" applyFill="0" applyAlignment="0" applyProtection="0"/>
    <xf numFmtId="0" fontId="32" fillId="0" borderId="6"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55" fillId="55" borderId="0" applyNumberFormat="0" applyBorder="0" applyAlignment="0" applyProtection="0"/>
    <xf numFmtId="0" fontId="33" fillId="22"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56" fillId="0" borderId="0"/>
    <xf numFmtId="0" fontId="56" fillId="0" borderId="0"/>
    <xf numFmtId="0" fontId="57"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6" fillId="0" borderId="0"/>
    <xf numFmtId="0" fontId="42" fillId="0" borderId="0"/>
    <xf numFmtId="0" fontId="42" fillId="0" borderId="0"/>
    <xf numFmtId="0" fontId="42" fillId="0" borderId="0"/>
    <xf numFmtId="0" fontId="57"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7" fillId="0" borderId="0"/>
    <xf numFmtId="0" fontId="57" fillId="0" borderId="0"/>
    <xf numFmtId="0" fontId="57" fillId="0" borderId="0"/>
    <xf numFmtId="0" fontId="38" fillId="0" borderId="0"/>
    <xf numFmtId="0" fontId="57" fillId="0" borderId="0"/>
    <xf numFmtId="0" fontId="38" fillId="0" borderId="0"/>
    <xf numFmtId="0" fontId="57" fillId="0" borderId="0"/>
    <xf numFmtId="0" fontId="3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2" fillId="0" borderId="0"/>
    <xf numFmtId="0" fontId="42" fillId="0" borderId="0"/>
    <xf numFmtId="0" fontId="42" fillId="0" borderId="0"/>
    <xf numFmtId="0" fontId="42" fillId="0" borderId="0"/>
    <xf numFmtId="0" fontId="42" fillId="0" borderId="0"/>
    <xf numFmtId="0" fontId="42" fillId="0" borderId="0"/>
    <xf numFmtId="0" fontId="57" fillId="0" borderId="0"/>
    <xf numFmtId="0" fontId="57" fillId="0" borderId="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 fillId="56" borderId="30" applyNumberFormat="0" applyFont="0" applyAlignment="0" applyProtection="0"/>
    <xf numFmtId="0" fontId="4" fillId="56" borderId="30" applyNumberFormat="0" applyFont="0" applyAlignment="0" applyProtection="0"/>
    <xf numFmtId="0" fontId="4"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 fillId="56" borderId="30" applyNumberFormat="0" applyFont="0" applyAlignment="0" applyProtection="0"/>
    <xf numFmtId="0" fontId="4" fillId="56" borderId="30" applyNumberFormat="0" applyFont="0" applyAlignment="0" applyProtection="0"/>
    <xf numFmtId="0" fontId="4"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 fillId="56" borderId="30" applyNumberFormat="0" applyFont="0" applyAlignment="0" applyProtection="0"/>
    <xf numFmtId="0" fontId="4" fillId="56" borderId="30" applyNumberFormat="0" applyFont="0" applyAlignment="0" applyProtection="0"/>
    <xf numFmtId="0" fontId="4"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42" fillId="56" borderId="30" applyNumberFormat="0" applyFont="0" applyAlignment="0" applyProtection="0"/>
    <xf numFmtId="0" fontId="58" fillId="51" borderId="31" applyNumberFormat="0" applyAlignment="0" applyProtection="0"/>
    <xf numFmtId="0" fontId="34" fillId="20" borderId="8" applyNumberFormat="0" applyAlignment="0" applyProtection="0"/>
    <xf numFmtId="0" fontId="58" fillId="51" borderId="31" applyNumberFormat="0" applyAlignment="0" applyProtection="0"/>
    <xf numFmtId="0" fontId="58" fillId="51" borderId="31" applyNumberFormat="0" applyAlignment="0" applyProtection="0"/>
    <xf numFmtId="0" fontId="58" fillId="51" borderId="31" applyNumberFormat="0" applyAlignment="0" applyProtection="0"/>
    <xf numFmtId="0" fontId="58" fillId="51" borderId="31" applyNumberFormat="0" applyAlignment="0" applyProtection="0"/>
    <xf numFmtId="0" fontId="58" fillId="51" borderId="31" applyNumberFormat="0" applyAlignment="0" applyProtection="0"/>
    <xf numFmtId="0" fontId="34" fillId="20" borderId="8" applyNumberFormat="0" applyAlignment="0" applyProtection="0"/>
    <xf numFmtId="0" fontId="34" fillId="20" borderId="8" applyNumberFormat="0" applyAlignment="0" applyProtection="0"/>
    <xf numFmtId="9" fontId="7"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9"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35"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0" fillId="0" borderId="32" applyNumberFormat="0" applyFill="0" applyAlignment="0" applyProtection="0"/>
    <xf numFmtId="0" fontId="36" fillId="0" borderId="9"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61" fillId="0" borderId="0" applyNumberFormat="0" applyFill="0" applyBorder="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166">
    <xf numFmtId="0" fontId="0" fillId="0" borderId="0" xfId="0"/>
    <xf numFmtId="0" fontId="10" fillId="24" borderId="0" xfId="0" applyFont="1" applyFill="1"/>
    <xf numFmtId="0" fontId="10" fillId="24" borderId="0" xfId="947" applyFont="1" applyFill="1"/>
    <xf numFmtId="0" fontId="10" fillId="24" borderId="0" xfId="0" applyFont="1" applyFill="1" applyBorder="1"/>
    <xf numFmtId="0" fontId="11" fillId="24" borderId="0" xfId="960" applyFont="1" applyFill="1" applyBorder="1" applyAlignment="1">
      <alignment horizontal="right" vertical="center"/>
    </xf>
    <xf numFmtId="0" fontId="9" fillId="24" borderId="0" xfId="960" applyFont="1" applyFill="1" applyBorder="1" applyAlignment="1"/>
    <xf numFmtId="0" fontId="9" fillId="24" borderId="7" xfId="960" applyFont="1" applyFill="1" applyBorder="1" applyAlignment="1" applyProtection="1">
      <alignment horizontal="left" vertical="center"/>
      <protection locked="0"/>
    </xf>
    <xf numFmtId="0" fontId="14" fillId="24" borderId="0" xfId="0" applyFont="1" applyFill="1" applyBorder="1"/>
    <xf numFmtId="0" fontId="5" fillId="24" borderId="0" xfId="0" applyFont="1" applyFill="1" applyAlignment="1">
      <alignment horizontal="right"/>
    </xf>
    <xf numFmtId="0" fontId="17" fillId="0" borderId="0" xfId="0" applyFont="1" applyAlignment="1">
      <alignment vertical="center" wrapText="1"/>
    </xf>
    <xf numFmtId="0" fontId="17" fillId="0" borderId="0" xfId="0" applyFont="1"/>
    <xf numFmtId="0" fontId="17" fillId="0" borderId="10" xfId="0" applyFont="1" applyBorder="1"/>
    <xf numFmtId="0" fontId="5" fillId="24" borderId="0" xfId="0" applyFont="1" applyFill="1" applyAlignment="1">
      <alignment horizontal="right" vertical="top"/>
    </xf>
    <xf numFmtId="0" fontId="17" fillId="0" borderId="0" xfId="0" applyFont="1" applyAlignment="1">
      <alignment horizontal="left" vertical="top" wrapText="1"/>
    </xf>
    <xf numFmtId="0" fontId="16" fillId="0" borderId="0" xfId="0" applyFont="1" applyAlignment="1">
      <alignment horizontal="justify" vertical="center"/>
    </xf>
    <xf numFmtId="0" fontId="17" fillId="24" borderId="0" xfId="0" applyFont="1" applyFill="1"/>
    <xf numFmtId="0" fontId="14" fillId="24" borderId="0" xfId="0" applyFont="1" applyFill="1"/>
    <xf numFmtId="0" fontId="12" fillId="24" borderId="7" xfId="982" applyFont="1" applyFill="1" applyBorder="1" applyAlignment="1" applyProtection="1">
      <protection hidden="1"/>
    </xf>
    <xf numFmtId="9" fontId="12" fillId="24" borderId="7" xfId="1308" applyFont="1" applyFill="1" applyBorder="1" applyAlignment="1" applyProtection="1">
      <protection hidden="1"/>
    </xf>
    <xf numFmtId="10" fontId="12" fillId="24" borderId="7" xfId="982" applyNumberFormat="1" applyFont="1" applyFill="1" applyBorder="1" applyAlignment="1" applyProtection="1">
      <protection hidden="1"/>
    </xf>
    <xf numFmtId="0" fontId="13" fillId="24" borderId="7" xfId="982" applyFont="1" applyFill="1" applyBorder="1" applyAlignment="1" applyProtection="1">
      <alignment horizontal="center"/>
      <protection hidden="1"/>
    </xf>
    <xf numFmtId="166" fontId="15" fillId="24" borderId="7" xfId="1308" applyNumberFormat="1" applyFont="1" applyFill="1" applyBorder="1" applyAlignment="1" applyProtection="1">
      <alignment horizontal="right"/>
      <protection hidden="1"/>
    </xf>
    <xf numFmtId="0" fontId="16" fillId="25" borderId="7" xfId="0" applyFont="1" applyFill="1" applyBorder="1" applyAlignment="1" applyProtection="1">
      <alignment horizontal="left" vertical="center"/>
      <protection hidden="1"/>
    </xf>
    <xf numFmtId="0" fontId="16" fillId="25" borderId="7" xfId="0" applyFont="1" applyFill="1" applyBorder="1" applyAlignment="1" applyProtection="1">
      <alignment horizontal="left" vertical="center" wrapText="1"/>
      <protection hidden="1"/>
    </xf>
    <xf numFmtId="0" fontId="16" fillId="25" borderId="7" xfId="0" applyFont="1" applyFill="1" applyBorder="1" applyAlignment="1" applyProtection="1">
      <alignment horizontal="right" vertical="center" wrapText="1"/>
      <protection hidden="1"/>
    </xf>
    <xf numFmtId="0" fontId="17" fillId="24" borderId="11" xfId="0" applyFont="1" applyFill="1" applyBorder="1" applyProtection="1">
      <protection hidden="1"/>
    </xf>
    <xf numFmtId="0" fontId="17" fillId="24" borderId="7" xfId="0" applyFont="1" applyFill="1" applyBorder="1" applyAlignment="1" applyProtection="1">
      <alignment horizontal="center"/>
      <protection hidden="1"/>
    </xf>
    <xf numFmtId="9" fontId="17" fillId="24" borderId="11" xfId="1087" applyNumberFormat="1" applyFont="1" applyFill="1" applyBorder="1" applyProtection="1">
      <protection hidden="1"/>
    </xf>
    <xf numFmtId="0" fontId="11" fillId="25" borderId="7" xfId="0" applyFont="1" applyFill="1" applyBorder="1" applyAlignment="1" applyProtection="1">
      <alignment horizontal="right" vertical="center" wrapText="1"/>
      <protection hidden="1"/>
    </xf>
    <xf numFmtId="0" fontId="10" fillId="24" borderId="0" xfId="0" applyFont="1" applyFill="1" applyAlignment="1">
      <alignment horizontal="right"/>
    </xf>
    <xf numFmtId="168" fontId="11" fillId="24" borderId="7" xfId="960" applyNumberFormat="1" applyFont="1" applyFill="1" applyBorder="1" applyAlignment="1" applyProtection="1">
      <alignment horizontal="right" vertical="center"/>
      <protection hidden="1"/>
    </xf>
    <xf numFmtId="169" fontId="9" fillId="24" borderId="7" xfId="1297" applyNumberFormat="1" applyFont="1" applyFill="1" applyBorder="1" applyAlignment="1" applyProtection="1">
      <alignment horizontal="right" vertical="center"/>
      <protection locked="0"/>
    </xf>
    <xf numFmtId="169" fontId="11" fillId="24" borderId="7" xfId="960" applyNumberFormat="1" applyFont="1" applyFill="1" applyBorder="1" applyAlignment="1" applyProtection="1">
      <alignment horizontal="right" vertical="center"/>
      <protection hidden="1"/>
    </xf>
    <xf numFmtId="10" fontId="15" fillId="24" borderId="7" xfId="1308" applyNumberFormat="1" applyFont="1" applyFill="1" applyBorder="1" applyAlignment="1" applyProtection="1">
      <alignment horizontal="right"/>
      <protection hidden="1"/>
    </xf>
    <xf numFmtId="0" fontId="21" fillId="0" borderId="0" xfId="0" applyFont="1"/>
    <xf numFmtId="0" fontId="11" fillId="0" borderId="0" xfId="972" applyFont="1"/>
    <xf numFmtId="0" fontId="11" fillId="0" borderId="0" xfId="0" applyFont="1"/>
    <xf numFmtId="0" fontId="21" fillId="0" borderId="0" xfId="972" applyFont="1"/>
    <xf numFmtId="9" fontId="21" fillId="0" borderId="0" xfId="972" applyNumberFormat="1" applyFont="1"/>
    <xf numFmtId="0" fontId="21" fillId="0" borderId="0" xfId="972" applyFont="1" applyFill="1"/>
    <xf numFmtId="9" fontId="21" fillId="0" borderId="0" xfId="972" applyNumberFormat="1" applyFont="1" applyFill="1"/>
    <xf numFmtId="0" fontId="16" fillId="25" borderId="10" xfId="0" applyFont="1" applyFill="1" applyBorder="1"/>
    <xf numFmtId="0" fontId="11" fillId="25" borderId="10" xfId="0" applyFont="1" applyFill="1" applyBorder="1"/>
    <xf numFmtId="0" fontId="16" fillId="25" borderId="10" xfId="972" applyFont="1" applyFill="1" applyBorder="1"/>
    <xf numFmtId="167" fontId="16" fillId="25" borderId="10" xfId="1087" applyNumberFormat="1" applyFont="1" applyFill="1" applyBorder="1"/>
    <xf numFmtId="168" fontId="9" fillId="24" borderId="7" xfId="781" applyNumberFormat="1" applyFont="1" applyFill="1" applyBorder="1" applyAlignment="1" applyProtection="1">
      <alignment horizontal="right" vertical="center"/>
      <protection locked="0"/>
    </xf>
    <xf numFmtId="0" fontId="17" fillId="24" borderId="0" xfId="0" applyFont="1" applyFill="1" applyProtection="1">
      <protection hidden="1"/>
    </xf>
    <xf numFmtId="0" fontId="62" fillId="24" borderId="0" xfId="0" applyFont="1" applyFill="1" applyProtection="1">
      <protection hidden="1"/>
    </xf>
    <xf numFmtId="170" fontId="11" fillId="24" borderId="7" xfId="960" applyNumberFormat="1" applyFont="1" applyFill="1" applyBorder="1" applyAlignment="1" applyProtection="1">
      <alignment horizontal="right" vertical="center"/>
      <protection hidden="1"/>
    </xf>
    <xf numFmtId="168" fontId="9" fillId="58" borderId="7" xfId="781" applyNumberFormat="1" applyFont="1" applyFill="1" applyBorder="1" applyAlignment="1" applyProtection="1">
      <alignment horizontal="right" vertical="center"/>
      <protection hidden="1"/>
    </xf>
    <xf numFmtId="170" fontId="9" fillId="58" borderId="7" xfId="1297" applyNumberFormat="1" applyFont="1" applyFill="1" applyBorder="1" applyAlignment="1" applyProtection="1">
      <alignment horizontal="right" vertical="center"/>
      <protection hidden="1"/>
    </xf>
    <xf numFmtId="0" fontId="9" fillId="24" borderId="0" xfId="0" applyFont="1" applyFill="1" applyAlignment="1">
      <alignment vertical="center" wrapText="1"/>
    </xf>
    <xf numFmtId="0" fontId="18" fillId="24" borderId="0" xfId="0" applyFont="1" applyFill="1" applyAlignment="1">
      <alignment horizontal="right"/>
    </xf>
    <xf numFmtId="0" fontId="13" fillId="57" borderId="7" xfId="982" applyFont="1" applyFill="1" applyBorder="1" applyAlignment="1" applyProtection="1">
      <protection hidden="1"/>
    </xf>
    <xf numFmtId="0" fontId="11" fillId="25" borderId="10" xfId="972" applyFont="1" applyFill="1" applyBorder="1"/>
    <xf numFmtId="0" fontId="63" fillId="24" borderId="0" xfId="0" applyFont="1" applyFill="1" applyBorder="1"/>
    <xf numFmtId="0" fontId="3" fillId="24" borderId="7" xfId="960" applyFont="1" applyFill="1" applyBorder="1" applyAlignment="1" applyProtection="1">
      <alignment horizontal="left" vertical="center"/>
      <protection locked="0"/>
    </xf>
    <xf numFmtId="0" fontId="64" fillId="0" borderId="0" xfId="908" applyFont="1" applyAlignment="1" applyProtection="1">
      <alignment vertical="top"/>
      <protection hidden="1"/>
    </xf>
    <xf numFmtId="0" fontId="57" fillId="0" borderId="0" xfId="908"/>
    <xf numFmtId="0" fontId="65" fillId="0" borderId="0" xfId="908" applyFont="1" applyAlignment="1" applyProtection="1">
      <alignment horizontal="center"/>
      <protection hidden="1"/>
    </xf>
    <xf numFmtId="167" fontId="65" fillId="0" borderId="0" xfId="1241" applyNumberFormat="1" applyFont="1" applyAlignment="1" applyProtection="1">
      <alignment horizontal="center"/>
      <protection hidden="1"/>
    </xf>
    <xf numFmtId="9" fontId="66" fillId="0" borderId="0" xfId="908" applyNumberFormat="1" applyFont="1" applyAlignment="1" applyProtection="1">
      <alignment horizontal="center" vertical="center"/>
      <protection hidden="1"/>
    </xf>
    <xf numFmtId="9" fontId="66" fillId="0" borderId="0" xfId="1241" applyNumberFormat="1" applyFont="1" applyAlignment="1" applyProtection="1">
      <alignment horizontal="center" vertical="center"/>
      <protection hidden="1"/>
    </xf>
    <xf numFmtId="9" fontId="66" fillId="0" borderId="0" xfId="908" applyNumberFormat="1" applyFont="1" applyProtection="1">
      <protection hidden="1"/>
    </xf>
    <xf numFmtId="0" fontId="67" fillId="0" borderId="33" xfId="908" applyFont="1" applyBorder="1" applyProtection="1">
      <protection hidden="1"/>
    </xf>
    <xf numFmtId="0" fontId="65" fillId="0" borderId="0" xfId="908" applyFont="1" applyAlignment="1" applyProtection="1">
      <alignment horizontal="center" vertical="center"/>
      <protection hidden="1"/>
    </xf>
    <xf numFmtId="0" fontId="65" fillId="0" borderId="0" xfId="908" applyFont="1" applyBorder="1" applyProtection="1">
      <protection hidden="1"/>
    </xf>
    <xf numFmtId="0" fontId="67" fillId="0" borderId="33" xfId="908" applyFont="1" applyBorder="1" applyAlignment="1" applyProtection="1">
      <alignment horizontal="center"/>
      <protection hidden="1"/>
    </xf>
    <xf numFmtId="14" fontId="21" fillId="0" borderId="0" xfId="0" applyNumberFormat="1" applyFont="1"/>
    <xf numFmtId="168" fontId="9" fillId="59" borderId="0" xfId="781" applyNumberFormat="1" applyFont="1" applyFill="1" applyBorder="1" applyAlignment="1" applyProtection="1">
      <alignment horizontal="right" vertical="center"/>
      <protection hidden="1"/>
    </xf>
    <xf numFmtId="168" fontId="11" fillId="59" borderId="0" xfId="960" applyNumberFormat="1" applyFont="1" applyFill="1" applyBorder="1" applyAlignment="1" applyProtection="1">
      <alignment horizontal="right" vertical="center"/>
      <protection hidden="1"/>
    </xf>
    <xf numFmtId="169" fontId="11" fillId="59" borderId="0" xfId="960" applyNumberFormat="1" applyFont="1" applyFill="1" applyBorder="1" applyAlignment="1" applyProtection="1">
      <alignment horizontal="right" vertical="center"/>
      <protection hidden="1"/>
    </xf>
    <xf numFmtId="0" fontId="12" fillId="59" borderId="0" xfId="982" applyFont="1" applyFill="1" applyBorder="1" applyAlignment="1" applyProtection="1">
      <protection hidden="1"/>
    </xf>
    <xf numFmtId="9" fontId="12" fillId="59" borderId="0" xfId="1308" applyFont="1" applyFill="1" applyBorder="1" applyAlignment="1" applyProtection="1">
      <protection hidden="1"/>
    </xf>
    <xf numFmtId="10" fontId="12" fillId="59" borderId="0" xfId="982" applyNumberFormat="1" applyFont="1" applyFill="1" applyBorder="1" applyAlignment="1" applyProtection="1">
      <protection hidden="1"/>
    </xf>
    <xf numFmtId="0" fontId="13" fillId="59" borderId="0" xfId="982" applyFont="1" applyFill="1" applyBorder="1" applyAlignment="1" applyProtection="1">
      <alignment horizontal="center"/>
      <protection hidden="1"/>
    </xf>
    <xf numFmtId="10" fontId="15" fillId="59" borderId="0" xfId="1308" applyNumberFormat="1" applyFont="1" applyFill="1" applyBorder="1" applyAlignment="1" applyProtection="1">
      <alignment horizontal="right"/>
      <protection hidden="1"/>
    </xf>
    <xf numFmtId="166" fontId="15" fillId="59" borderId="0" xfId="1308" applyNumberFormat="1" applyFont="1" applyFill="1" applyBorder="1" applyAlignment="1" applyProtection="1">
      <alignment horizontal="right"/>
      <protection hidden="1"/>
    </xf>
    <xf numFmtId="0" fontId="10" fillId="59" borderId="0" xfId="0" applyFont="1" applyFill="1" applyBorder="1" applyProtection="1"/>
    <xf numFmtId="0" fontId="10" fillId="59" borderId="0" xfId="947" applyFont="1" applyFill="1" applyBorder="1" applyProtection="1"/>
    <xf numFmtId="0" fontId="10" fillId="59" borderId="0" xfId="0" applyFont="1" applyFill="1" applyProtection="1"/>
    <xf numFmtId="0" fontId="10" fillId="59" borderId="0" xfId="0" applyFont="1" applyFill="1" applyBorder="1" applyAlignment="1" applyProtection="1">
      <alignment horizontal="right"/>
    </xf>
    <xf numFmtId="0" fontId="56" fillId="59" borderId="0" xfId="0" applyFont="1" applyFill="1" applyProtection="1"/>
    <xf numFmtId="0" fontId="56" fillId="59" borderId="0" xfId="0" applyFont="1" applyFill="1" applyAlignment="1" applyProtection="1"/>
    <xf numFmtId="0" fontId="9" fillId="59" borderId="0" xfId="960" applyFont="1" applyFill="1" applyBorder="1" applyAlignment="1" applyProtection="1">
      <alignment horizontal="left" vertical="center"/>
    </xf>
    <xf numFmtId="169" fontId="9" fillId="59" borderId="0" xfId="1297" applyNumberFormat="1" applyFont="1" applyFill="1" applyBorder="1" applyAlignment="1" applyProtection="1">
      <alignment horizontal="right" vertical="center"/>
    </xf>
    <xf numFmtId="0" fontId="11" fillId="59" borderId="0" xfId="960" applyFont="1" applyFill="1" applyBorder="1" applyAlignment="1" applyProtection="1">
      <alignment horizontal="right" vertical="center"/>
    </xf>
    <xf numFmtId="0" fontId="18" fillId="59" borderId="0" xfId="0" applyFont="1" applyFill="1" applyBorder="1" applyAlignment="1" applyProtection="1">
      <alignment horizontal="right"/>
    </xf>
    <xf numFmtId="0" fontId="16" fillId="59" borderId="0" xfId="0" applyFont="1" applyFill="1" applyBorder="1" applyAlignment="1" applyProtection="1">
      <alignment horizontal="justify" vertical="center"/>
    </xf>
    <xf numFmtId="0" fontId="5" fillId="59" borderId="0" xfId="0" applyFont="1" applyFill="1" applyBorder="1" applyAlignment="1" applyProtection="1">
      <alignment horizontal="right" vertical="top"/>
    </xf>
    <xf numFmtId="0" fontId="17" fillId="59" borderId="0" xfId="0" applyFont="1" applyFill="1" applyBorder="1" applyAlignment="1" applyProtection="1">
      <alignment horizontal="left" vertical="top" wrapText="1"/>
    </xf>
    <xf numFmtId="0" fontId="5" fillId="59" borderId="0" xfId="0" applyFont="1" applyFill="1" applyBorder="1" applyAlignment="1" applyProtection="1">
      <alignment horizontal="right"/>
    </xf>
    <xf numFmtId="0" fontId="17" fillId="59" borderId="0" xfId="0" applyFont="1" applyFill="1" applyBorder="1" applyAlignment="1" applyProtection="1">
      <alignment vertical="center" wrapText="1"/>
    </xf>
    <xf numFmtId="0" fontId="9" fillId="59" borderId="0" xfId="0" applyFont="1" applyFill="1" applyBorder="1" applyAlignment="1" applyProtection="1">
      <alignment vertical="center" wrapText="1"/>
    </xf>
    <xf numFmtId="0" fontId="56" fillId="59" borderId="0" xfId="0" applyFont="1" applyFill="1" applyProtection="1"/>
    <xf numFmtId="0" fontId="56" fillId="0" borderId="0" xfId="0" applyFont="1"/>
    <xf numFmtId="9" fontId="56" fillId="0" borderId="33" xfId="0" applyNumberFormat="1" applyFont="1" applyBorder="1"/>
    <xf numFmtId="9" fontId="56" fillId="0" borderId="33" xfId="0" applyNumberFormat="1" applyFont="1" applyBorder="1" applyAlignment="1">
      <alignment horizontal="center"/>
    </xf>
    <xf numFmtId="1" fontId="56" fillId="0" borderId="33" xfId="0" applyNumberFormat="1" applyFont="1" applyBorder="1" applyAlignment="1">
      <alignment horizontal="center"/>
    </xf>
    <xf numFmtId="167" fontId="56" fillId="0" borderId="33" xfId="772" applyNumberFormat="1" applyFont="1" applyBorder="1" applyAlignment="1">
      <alignment horizontal="center" vertical="center"/>
    </xf>
    <xf numFmtId="0" fontId="68" fillId="58" borderId="35" xfId="908" applyFont="1" applyFill="1" applyBorder="1" applyAlignment="1" applyProtection="1">
      <protection hidden="1"/>
    </xf>
    <xf numFmtId="10" fontId="64" fillId="0" borderId="0" xfId="908" applyNumberFormat="1" applyFont="1" applyAlignment="1" applyProtection="1">
      <alignment vertical="top"/>
      <protection hidden="1"/>
    </xf>
    <xf numFmtId="10" fontId="57" fillId="0" borderId="0" xfId="908" applyNumberFormat="1"/>
    <xf numFmtId="10" fontId="68" fillId="58" borderId="35" xfId="908" applyNumberFormat="1" applyFont="1" applyFill="1" applyBorder="1" applyAlignment="1" applyProtection="1">
      <protection hidden="1"/>
    </xf>
    <xf numFmtId="10" fontId="68" fillId="58" borderId="36" xfId="908" applyNumberFormat="1" applyFont="1" applyFill="1" applyBorder="1" applyAlignment="1" applyProtection="1">
      <protection hidden="1"/>
    </xf>
    <xf numFmtId="0" fontId="69" fillId="24" borderId="0" xfId="0" applyFont="1" applyFill="1" applyBorder="1"/>
    <xf numFmtId="0" fontId="11" fillId="25" borderId="7" xfId="960" applyFont="1" applyFill="1" applyBorder="1" applyAlignment="1">
      <alignment vertical="center"/>
    </xf>
    <xf numFmtId="0" fontId="11" fillId="25" borderId="7" xfId="960" applyFont="1" applyFill="1" applyBorder="1" applyAlignment="1">
      <alignment horizontal="left" vertical="center"/>
    </xf>
    <xf numFmtId="0" fontId="11" fillId="25" borderId="7" xfId="960" applyFont="1" applyFill="1" applyBorder="1" applyAlignment="1">
      <alignment horizontal="right" vertical="center"/>
    </xf>
    <xf numFmtId="0" fontId="70" fillId="58" borderId="34" xfId="908" applyFont="1" applyFill="1" applyBorder="1" applyAlignment="1" applyProtection="1">
      <protection hidden="1"/>
    </xf>
    <xf numFmtId="0" fontId="69" fillId="24" borderId="0" xfId="0" applyFont="1" applyFill="1" applyAlignment="1" applyProtection="1">
      <alignment horizontal="right"/>
      <protection hidden="1"/>
    </xf>
    <xf numFmtId="10" fontId="12" fillId="24" borderId="7" xfId="982" applyNumberFormat="1" applyFont="1" applyFill="1" applyBorder="1" applyAlignment="1" applyProtection="1">
      <alignment horizontal="right"/>
      <protection hidden="1"/>
    </xf>
    <xf numFmtId="169" fontId="1" fillId="24" borderId="7" xfId="1297" applyNumberFormat="1" applyFont="1" applyFill="1" applyBorder="1" applyAlignment="1" applyProtection="1">
      <alignment horizontal="right" vertical="center"/>
      <protection locked="0"/>
    </xf>
    <xf numFmtId="0" fontId="18" fillId="24" borderId="0" xfId="0" applyFont="1" applyFill="1" applyAlignment="1"/>
    <xf numFmtId="0" fontId="9" fillId="59" borderId="0" xfId="0" applyFont="1" applyFill="1" applyBorder="1" applyAlignment="1" applyProtection="1">
      <alignment horizontal="left" vertical="center" wrapText="1"/>
    </xf>
    <xf numFmtId="0" fontId="19" fillId="59" borderId="0" xfId="0" applyFont="1" applyFill="1" applyBorder="1" applyAlignment="1" applyProtection="1">
      <alignment horizontal="left" vertical="top" wrapText="1"/>
    </xf>
    <xf numFmtId="0" fontId="41" fillId="59" borderId="0" xfId="0" applyFont="1" applyFill="1" applyBorder="1" applyAlignment="1" applyProtection="1">
      <alignment horizontal="left" vertical="center"/>
    </xf>
    <xf numFmtId="0" fontId="39" fillId="59" borderId="0" xfId="0" applyFont="1" applyFill="1" applyBorder="1" applyAlignment="1" applyProtection="1">
      <alignment horizontal="left" vertical="center" indent="1"/>
    </xf>
    <xf numFmtId="0" fontId="9" fillId="59" borderId="0" xfId="0" applyFont="1" applyFill="1" applyBorder="1" applyAlignment="1" applyProtection="1">
      <alignment horizontal="left" vertical="top" wrapText="1"/>
    </xf>
    <xf numFmtId="0" fontId="17" fillId="59" borderId="0" xfId="0" applyFont="1" applyFill="1" applyBorder="1" applyAlignment="1" applyProtection="1">
      <alignment horizontal="left" vertical="top" wrapText="1"/>
    </xf>
    <xf numFmtId="0" fontId="21" fillId="59" borderId="0" xfId="0" applyFont="1" applyFill="1" applyBorder="1" applyAlignment="1" applyProtection="1">
      <alignment horizontal="left" wrapText="1"/>
    </xf>
    <xf numFmtId="0" fontId="38" fillId="59" borderId="0" xfId="0" applyFont="1" applyFill="1" applyBorder="1" applyAlignment="1" applyProtection="1">
      <alignment horizontal="left" vertical="top" wrapText="1"/>
    </xf>
    <xf numFmtId="0" fontId="12" fillId="59" borderId="0" xfId="982" applyFont="1" applyFill="1" applyBorder="1" applyAlignment="1" applyProtection="1">
      <alignment horizontal="right" vertical="center" wrapText="1"/>
      <protection hidden="1"/>
    </xf>
    <xf numFmtId="0" fontId="19" fillId="59" borderId="0" xfId="0" applyFont="1" applyFill="1" applyBorder="1" applyAlignment="1" applyProtection="1">
      <alignment horizontal="left" vertical="center" wrapText="1"/>
    </xf>
    <xf numFmtId="0" fontId="5" fillId="59" borderId="0" xfId="992" applyFont="1" applyFill="1" applyBorder="1" applyAlignment="1" applyProtection="1">
      <alignment horizontal="left" vertical="center" wrapText="1"/>
      <protection hidden="1"/>
    </xf>
    <xf numFmtId="0" fontId="6" fillId="59" borderId="0" xfId="992" applyFont="1" applyFill="1" applyBorder="1" applyAlignment="1" applyProtection="1">
      <alignment horizontal="center" vertical="center"/>
      <protection hidden="1"/>
    </xf>
    <xf numFmtId="0" fontId="18" fillId="59" borderId="0" xfId="0" applyFont="1" applyFill="1" applyBorder="1" applyAlignment="1" applyProtection="1">
      <alignment horizontal="right"/>
    </xf>
    <xf numFmtId="0" fontId="12" fillId="59" borderId="0" xfId="982" applyFont="1" applyFill="1" applyBorder="1" applyAlignment="1" applyProtection="1">
      <alignment horizontal="left" vertical="center" wrapText="1"/>
      <protection hidden="1"/>
    </xf>
    <xf numFmtId="0" fontId="6" fillId="24" borderId="12" xfId="992" applyFont="1" applyFill="1" applyBorder="1" applyAlignment="1" applyProtection="1">
      <alignment horizontal="center" vertical="center"/>
      <protection hidden="1"/>
    </xf>
    <xf numFmtId="0" fontId="6" fillId="24" borderId="13" xfId="992" applyFont="1" applyFill="1" applyBorder="1" applyAlignment="1" applyProtection="1">
      <alignment horizontal="center" vertical="center"/>
      <protection hidden="1"/>
    </xf>
    <xf numFmtId="0" fontId="6" fillId="24" borderId="11" xfId="992" applyFont="1" applyFill="1" applyBorder="1" applyAlignment="1" applyProtection="1">
      <alignment horizontal="center" vertical="center"/>
      <protection hidden="1"/>
    </xf>
    <xf numFmtId="168" fontId="1" fillId="24" borderId="14" xfId="960" applyNumberFormat="1" applyFont="1" applyFill="1" applyBorder="1" applyAlignment="1" applyProtection="1">
      <alignment horizontal="right" vertical="center"/>
      <protection locked="0"/>
    </xf>
    <xf numFmtId="168" fontId="1" fillId="24" borderId="15" xfId="960" applyNumberFormat="1" applyFont="1" applyFill="1" applyBorder="1" applyAlignment="1" applyProtection="1">
      <alignment horizontal="right" vertical="center"/>
      <protection locked="0"/>
    </xf>
    <xf numFmtId="0" fontId="13" fillId="25" borderId="37" xfId="982" applyFont="1" applyFill="1" applyBorder="1" applyAlignment="1" applyProtection="1">
      <alignment horizontal="right" vertical="center" wrapText="1"/>
      <protection hidden="1"/>
    </xf>
    <xf numFmtId="0" fontId="13" fillId="25" borderId="38" xfId="982" applyFont="1" applyFill="1" applyBorder="1" applyAlignment="1" applyProtection="1">
      <alignment horizontal="right" vertical="center" wrapText="1"/>
      <protection hidden="1"/>
    </xf>
    <xf numFmtId="0" fontId="13" fillId="25" borderId="16" xfId="982" applyFont="1" applyFill="1" applyBorder="1" applyAlignment="1" applyProtection="1">
      <alignment horizontal="left" vertical="center" wrapText="1"/>
      <protection hidden="1"/>
    </xf>
    <xf numFmtId="0" fontId="13" fillId="25" borderId="17" xfId="982" applyFont="1" applyFill="1" applyBorder="1" applyAlignment="1" applyProtection="1">
      <alignment horizontal="left" vertical="center" wrapText="1"/>
      <protection hidden="1"/>
    </xf>
    <xf numFmtId="0" fontId="13" fillId="25" borderId="16" xfId="982" applyFont="1" applyFill="1" applyBorder="1" applyAlignment="1" applyProtection="1">
      <alignment horizontal="right" vertical="center" wrapText="1"/>
      <protection hidden="1"/>
    </xf>
    <xf numFmtId="0" fontId="13" fillId="25" borderId="17" xfId="982" applyFont="1" applyFill="1" applyBorder="1" applyAlignment="1" applyProtection="1">
      <alignment horizontal="right" vertical="center" wrapText="1"/>
      <protection hidden="1"/>
    </xf>
    <xf numFmtId="0" fontId="19" fillId="24" borderId="16" xfId="0" applyFont="1" applyFill="1" applyBorder="1" applyAlignment="1">
      <alignment horizontal="left" vertical="top" wrapText="1"/>
    </xf>
    <xf numFmtId="0" fontId="19" fillId="24" borderId="0" xfId="0" applyFont="1" applyFill="1" applyBorder="1" applyAlignment="1">
      <alignment horizontal="left" vertical="top" wrapText="1"/>
    </xf>
    <xf numFmtId="0" fontId="5" fillId="24" borderId="18" xfId="992" applyFont="1" applyFill="1" applyBorder="1" applyAlignment="1" applyProtection="1">
      <alignment horizontal="left" vertical="center" wrapText="1"/>
      <protection hidden="1"/>
    </xf>
    <xf numFmtId="0" fontId="5" fillId="24" borderId="16" xfId="992" applyFont="1" applyFill="1" applyBorder="1" applyAlignment="1" applyProtection="1">
      <alignment horizontal="left" vertical="center" wrapText="1"/>
      <protection hidden="1"/>
    </xf>
    <xf numFmtId="0" fontId="5" fillId="24" borderId="19" xfId="992" applyFont="1" applyFill="1" applyBorder="1" applyAlignment="1" applyProtection="1">
      <alignment horizontal="left" vertical="center" wrapText="1"/>
      <protection hidden="1"/>
    </xf>
    <xf numFmtId="0" fontId="5" fillId="24" borderId="20" xfId="992" applyFont="1" applyFill="1" applyBorder="1" applyAlignment="1" applyProtection="1">
      <alignment horizontal="left" vertical="center" wrapText="1"/>
      <protection hidden="1"/>
    </xf>
    <xf numFmtId="0" fontId="5" fillId="24" borderId="21" xfId="992" applyFont="1" applyFill="1" applyBorder="1" applyAlignment="1" applyProtection="1">
      <alignment horizontal="left" vertical="center" wrapText="1"/>
      <protection hidden="1"/>
    </xf>
    <xf numFmtId="0" fontId="5" fillId="24" borderId="22" xfId="992" applyFont="1" applyFill="1" applyBorder="1" applyAlignment="1" applyProtection="1">
      <alignment horizontal="left" vertical="center" wrapText="1"/>
      <protection hidden="1"/>
    </xf>
    <xf numFmtId="0" fontId="5" fillId="24" borderId="17" xfId="992" applyFont="1" applyFill="1" applyBorder="1" applyAlignment="1" applyProtection="1">
      <alignment horizontal="left" vertical="center" wrapText="1"/>
      <protection hidden="1"/>
    </xf>
    <xf numFmtId="0" fontId="5" fillId="24" borderId="23" xfId="992" applyFont="1" applyFill="1" applyBorder="1" applyAlignment="1" applyProtection="1">
      <alignment horizontal="left" vertical="center" wrapText="1"/>
      <protection hidden="1"/>
    </xf>
    <xf numFmtId="0" fontId="71" fillId="24" borderId="0" xfId="0" applyFont="1" applyFill="1" applyBorder="1" applyAlignment="1">
      <alignment horizontal="right"/>
    </xf>
    <xf numFmtId="0" fontId="18" fillId="24" borderId="0" xfId="0" applyFont="1" applyFill="1" applyAlignment="1">
      <alignment horizontal="right"/>
    </xf>
    <xf numFmtId="0" fontId="38" fillId="0" borderId="0" xfId="0" applyFont="1" applyFill="1" applyAlignment="1">
      <alignment horizontal="left" vertical="top" wrapText="1"/>
    </xf>
    <xf numFmtId="0" fontId="39" fillId="0" borderId="0" xfId="0" applyFont="1" applyAlignment="1">
      <alignment horizontal="left" vertical="center" indent="1"/>
    </xf>
    <xf numFmtId="0" fontId="9" fillId="24" borderId="0" xfId="0" applyFont="1" applyFill="1" applyAlignment="1">
      <alignment horizontal="left" vertical="center" wrapText="1"/>
    </xf>
    <xf numFmtId="0" fontId="19" fillId="24" borderId="0" xfId="0" applyFont="1" applyFill="1" applyAlignment="1">
      <alignment horizontal="left" vertical="top" wrapText="1"/>
    </xf>
    <xf numFmtId="0" fontId="21" fillId="0" borderId="0" xfId="0" applyFont="1" applyAlignment="1">
      <alignment horizontal="left" wrapText="1"/>
    </xf>
    <xf numFmtId="0" fontId="9" fillId="0" borderId="0" xfId="0" applyFont="1" applyAlignment="1">
      <alignment horizontal="left" vertical="top" wrapText="1"/>
    </xf>
    <xf numFmtId="0" fontId="17" fillId="0" borderId="0" xfId="0" applyFont="1" applyAlignment="1">
      <alignment horizontal="left" vertical="top" wrapText="1"/>
    </xf>
    <xf numFmtId="0" fontId="3" fillId="0" borderId="0" xfId="0" applyFont="1" applyAlignment="1">
      <alignment horizontal="left" vertical="top" wrapText="1"/>
    </xf>
    <xf numFmtId="0" fontId="9" fillId="24" borderId="0" xfId="0" applyFont="1" applyFill="1" applyAlignment="1">
      <alignment horizontal="left" vertical="top" wrapText="1"/>
    </xf>
    <xf numFmtId="0" fontId="38" fillId="24" borderId="0" xfId="0" applyFont="1" applyFill="1" applyAlignment="1">
      <alignment horizontal="left" vertical="center" wrapText="1"/>
    </xf>
    <xf numFmtId="168" fontId="9" fillId="24" borderId="7" xfId="960" applyNumberFormat="1" applyFont="1" applyFill="1" applyBorder="1" applyAlignment="1" applyProtection="1">
      <alignment horizontal="right" vertical="center"/>
      <protection locked="0"/>
    </xf>
    <xf numFmtId="0" fontId="16" fillId="24" borderId="0" xfId="0" applyFont="1" applyFill="1" applyBorder="1" applyAlignment="1">
      <alignment horizontal="center"/>
    </xf>
    <xf numFmtId="0" fontId="9" fillId="0" borderId="0" xfId="0" applyFont="1" applyAlignment="1">
      <alignment horizontal="left"/>
    </xf>
    <xf numFmtId="0" fontId="21" fillId="0" borderId="0" xfId="0" applyFont="1" applyAlignment="1">
      <alignment horizontal="left"/>
    </xf>
    <xf numFmtId="0" fontId="65" fillId="0" borderId="0" xfId="908" applyFont="1" applyAlignment="1" applyProtection="1">
      <alignment horizontal="center"/>
      <protection hidden="1"/>
    </xf>
  </cellXfs>
  <cellStyles count="1345">
    <cellStyle name="20% - Accent1" xfId="1" builtinId="30" customBuiltin="1"/>
    <cellStyle name="20% - Accent1 10" xfId="2" xr:uid="{00000000-0005-0000-0000-000001000000}"/>
    <cellStyle name="20% - Accent1 10 2" xfId="3" xr:uid="{00000000-0005-0000-0000-000002000000}"/>
    <cellStyle name="20% - Accent1 10 3" xfId="4" xr:uid="{00000000-0005-0000-0000-000003000000}"/>
    <cellStyle name="20% - Accent1 10 4" xfId="5" xr:uid="{00000000-0005-0000-0000-000004000000}"/>
    <cellStyle name="20% - Accent1 11" xfId="6" xr:uid="{00000000-0005-0000-0000-000005000000}"/>
    <cellStyle name="20% - Accent1 12" xfId="7" xr:uid="{00000000-0005-0000-0000-000006000000}"/>
    <cellStyle name="20% - Accent1 13" xfId="8" xr:uid="{00000000-0005-0000-0000-000007000000}"/>
    <cellStyle name="20% - Accent1 14" xfId="9" xr:uid="{00000000-0005-0000-0000-000008000000}"/>
    <cellStyle name="20% - Accent1 15" xfId="10" xr:uid="{00000000-0005-0000-0000-000009000000}"/>
    <cellStyle name="20% - Accent1 16" xfId="11" xr:uid="{00000000-0005-0000-0000-00000A000000}"/>
    <cellStyle name="20% - Accent1 17" xfId="12" xr:uid="{00000000-0005-0000-0000-00000B000000}"/>
    <cellStyle name="20% - Accent1 2" xfId="13" xr:uid="{00000000-0005-0000-0000-00000C000000}"/>
    <cellStyle name="20% - Accent1 2 2" xfId="14" xr:uid="{00000000-0005-0000-0000-00000D000000}"/>
    <cellStyle name="20% - Accent1 2 3" xfId="15" xr:uid="{00000000-0005-0000-0000-00000E000000}"/>
    <cellStyle name="20% - Accent1 2 4" xfId="16" xr:uid="{00000000-0005-0000-0000-00000F000000}"/>
    <cellStyle name="20% - Accent1 2 5" xfId="17" xr:uid="{00000000-0005-0000-0000-000010000000}"/>
    <cellStyle name="20% - Accent1 2 6" xfId="18" xr:uid="{00000000-0005-0000-0000-000011000000}"/>
    <cellStyle name="20% - Accent1 2 7" xfId="19" xr:uid="{00000000-0005-0000-0000-000012000000}"/>
    <cellStyle name="20% - Accent1 3" xfId="20" xr:uid="{00000000-0005-0000-0000-000013000000}"/>
    <cellStyle name="20% - Accent1 3 2" xfId="21" xr:uid="{00000000-0005-0000-0000-000014000000}"/>
    <cellStyle name="20% - Accent1 3 3" xfId="22" xr:uid="{00000000-0005-0000-0000-000015000000}"/>
    <cellStyle name="20% - Accent1 3 4" xfId="23" xr:uid="{00000000-0005-0000-0000-000016000000}"/>
    <cellStyle name="20% - Accent1 3 5" xfId="24" xr:uid="{00000000-0005-0000-0000-000017000000}"/>
    <cellStyle name="20% - Accent1 3 6" xfId="25" xr:uid="{00000000-0005-0000-0000-000018000000}"/>
    <cellStyle name="20% - Accent1 3 7" xfId="26" xr:uid="{00000000-0005-0000-0000-000019000000}"/>
    <cellStyle name="20% - Accent1 4" xfId="27" xr:uid="{00000000-0005-0000-0000-00001A000000}"/>
    <cellStyle name="20% - Accent1 4 2" xfId="28" xr:uid="{00000000-0005-0000-0000-00001B000000}"/>
    <cellStyle name="20% - Accent1 4 3" xfId="29" xr:uid="{00000000-0005-0000-0000-00001C000000}"/>
    <cellStyle name="20% - Accent1 4 4" xfId="30" xr:uid="{00000000-0005-0000-0000-00001D000000}"/>
    <cellStyle name="20% - Accent1 4 5" xfId="31" xr:uid="{00000000-0005-0000-0000-00001E000000}"/>
    <cellStyle name="20% - Accent1 4 6" xfId="32" xr:uid="{00000000-0005-0000-0000-00001F000000}"/>
    <cellStyle name="20% - Accent1 4 7" xfId="33" xr:uid="{00000000-0005-0000-0000-000020000000}"/>
    <cellStyle name="20% - Accent1 5" xfId="34" xr:uid="{00000000-0005-0000-0000-000021000000}"/>
    <cellStyle name="20% - Accent1 5 2" xfId="35" xr:uid="{00000000-0005-0000-0000-000022000000}"/>
    <cellStyle name="20% - Accent1 5 3" xfId="36" xr:uid="{00000000-0005-0000-0000-000023000000}"/>
    <cellStyle name="20% - Accent1 5 4" xfId="37" xr:uid="{00000000-0005-0000-0000-000024000000}"/>
    <cellStyle name="20% - Accent1 6" xfId="38" xr:uid="{00000000-0005-0000-0000-000025000000}"/>
    <cellStyle name="20% - Accent1 6 2" xfId="39" xr:uid="{00000000-0005-0000-0000-000026000000}"/>
    <cellStyle name="20% - Accent1 6 3" xfId="40" xr:uid="{00000000-0005-0000-0000-000027000000}"/>
    <cellStyle name="20% - Accent1 6 4" xfId="41" xr:uid="{00000000-0005-0000-0000-000028000000}"/>
    <cellStyle name="20% - Accent1 7" xfId="42" xr:uid="{00000000-0005-0000-0000-000029000000}"/>
    <cellStyle name="20% - Accent1 7 2" xfId="43" xr:uid="{00000000-0005-0000-0000-00002A000000}"/>
    <cellStyle name="20% - Accent1 7 3" xfId="44" xr:uid="{00000000-0005-0000-0000-00002B000000}"/>
    <cellStyle name="20% - Accent1 7 4" xfId="45" xr:uid="{00000000-0005-0000-0000-00002C000000}"/>
    <cellStyle name="20% - Accent1 8" xfId="46" xr:uid="{00000000-0005-0000-0000-00002D000000}"/>
    <cellStyle name="20% - Accent1 8 2" xfId="47" xr:uid="{00000000-0005-0000-0000-00002E000000}"/>
    <cellStyle name="20% - Accent1 8 3" xfId="48" xr:uid="{00000000-0005-0000-0000-00002F000000}"/>
    <cellStyle name="20% - Accent1 8 4" xfId="49" xr:uid="{00000000-0005-0000-0000-000030000000}"/>
    <cellStyle name="20% - Accent1 9" xfId="50" xr:uid="{00000000-0005-0000-0000-000031000000}"/>
    <cellStyle name="20% - Accent1 9 2" xfId="51" xr:uid="{00000000-0005-0000-0000-000032000000}"/>
    <cellStyle name="20% - Accent1 9 3" xfId="52" xr:uid="{00000000-0005-0000-0000-000033000000}"/>
    <cellStyle name="20% - Accent1 9 4" xfId="53" xr:uid="{00000000-0005-0000-0000-000034000000}"/>
    <cellStyle name="20% - Accent2" xfId="54" builtinId="34" customBuiltin="1"/>
    <cellStyle name="20% - Accent2 10" xfId="55" xr:uid="{00000000-0005-0000-0000-000036000000}"/>
    <cellStyle name="20% - Accent2 10 2" xfId="56" xr:uid="{00000000-0005-0000-0000-000037000000}"/>
    <cellStyle name="20% - Accent2 10 3" xfId="57" xr:uid="{00000000-0005-0000-0000-000038000000}"/>
    <cellStyle name="20% - Accent2 10 4" xfId="58" xr:uid="{00000000-0005-0000-0000-000039000000}"/>
    <cellStyle name="20% - Accent2 11" xfId="59" xr:uid="{00000000-0005-0000-0000-00003A000000}"/>
    <cellStyle name="20% - Accent2 12" xfId="60" xr:uid="{00000000-0005-0000-0000-00003B000000}"/>
    <cellStyle name="20% - Accent2 13" xfId="61" xr:uid="{00000000-0005-0000-0000-00003C000000}"/>
    <cellStyle name="20% - Accent2 14" xfId="62" xr:uid="{00000000-0005-0000-0000-00003D000000}"/>
    <cellStyle name="20% - Accent2 15" xfId="63" xr:uid="{00000000-0005-0000-0000-00003E000000}"/>
    <cellStyle name="20% - Accent2 16" xfId="64" xr:uid="{00000000-0005-0000-0000-00003F000000}"/>
    <cellStyle name="20% - Accent2 17" xfId="65" xr:uid="{00000000-0005-0000-0000-000040000000}"/>
    <cellStyle name="20% - Accent2 2" xfId="66" xr:uid="{00000000-0005-0000-0000-000041000000}"/>
    <cellStyle name="20% - Accent2 2 2" xfId="67" xr:uid="{00000000-0005-0000-0000-000042000000}"/>
    <cellStyle name="20% - Accent2 2 3" xfId="68" xr:uid="{00000000-0005-0000-0000-000043000000}"/>
    <cellStyle name="20% - Accent2 2 4" xfId="69" xr:uid="{00000000-0005-0000-0000-000044000000}"/>
    <cellStyle name="20% - Accent2 2 5" xfId="70" xr:uid="{00000000-0005-0000-0000-000045000000}"/>
    <cellStyle name="20% - Accent2 2 6" xfId="71" xr:uid="{00000000-0005-0000-0000-000046000000}"/>
    <cellStyle name="20% - Accent2 2 7" xfId="72" xr:uid="{00000000-0005-0000-0000-000047000000}"/>
    <cellStyle name="20% - Accent2 3" xfId="73" xr:uid="{00000000-0005-0000-0000-000048000000}"/>
    <cellStyle name="20% - Accent2 3 2" xfId="74" xr:uid="{00000000-0005-0000-0000-000049000000}"/>
    <cellStyle name="20% - Accent2 3 3" xfId="75" xr:uid="{00000000-0005-0000-0000-00004A000000}"/>
    <cellStyle name="20% - Accent2 3 4" xfId="76" xr:uid="{00000000-0005-0000-0000-00004B000000}"/>
    <cellStyle name="20% - Accent2 3 5" xfId="77" xr:uid="{00000000-0005-0000-0000-00004C000000}"/>
    <cellStyle name="20% - Accent2 3 6" xfId="78" xr:uid="{00000000-0005-0000-0000-00004D000000}"/>
    <cellStyle name="20% - Accent2 3 7" xfId="79" xr:uid="{00000000-0005-0000-0000-00004E000000}"/>
    <cellStyle name="20% - Accent2 4" xfId="80" xr:uid="{00000000-0005-0000-0000-00004F000000}"/>
    <cellStyle name="20% - Accent2 4 2" xfId="81" xr:uid="{00000000-0005-0000-0000-000050000000}"/>
    <cellStyle name="20% - Accent2 4 3" xfId="82" xr:uid="{00000000-0005-0000-0000-000051000000}"/>
    <cellStyle name="20% - Accent2 4 4" xfId="83" xr:uid="{00000000-0005-0000-0000-000052000000}"/>
    <cellStyle name="20% - Accent2 4 5" xfId="84" xr:uid="{00000000-0005-0000-0000-000053000000}"/>
    <cellStyle name="20% - Accent2 4 6" xfId="85" xr:uid="{00000000-0005-0000-0000-000054000000}"/>
    <cellStyle name="20% - Accent2 4 7" xfId="86" xr:uid="{00000000-0005-0000-0000-000055000000}"/>
    <cellStyle name="20% - Accent2 5" xfId="87" xr:uid="{00000000-0005-0000-0000-000056000000}"/>
    <cellStyle name="20% - Accent2 5 2" xfId="88" xr:uid="{00000000-0005-0000-0000-000057000000}"/>
    <cellStyle name="20% - Accent2 5 3" xfId="89" xr:uid="{00000000-0005-0000-0000-000058000000}"/>
    <cellStyle name="20% - Accent2 5 4" xfId="90" xr:uid="{00000000-0005-0000-0000-000059000000}"/>
    <cellStyle name="20% - Accent2 6" xfId="91" xr:uid="{00000000-0005-0000-0000-00005A000000}"/>
    <cellStyle name="20% - Accent2 6 2" xfId="92" xr:uid="{00000000-0005-0000-0000-00005B000000}"/>
    <cellStyle name="20% - Accent2 6 3" xfId="93" xr:uid="{00000000-0005-0000-0000-00005C000000}"/>
    <cellStyle name="20% - Accent2 6 4" xfId="94" xr:uid="{00000000-0005-0000-0000-00005D000000}"/>
    <cellStyle name="20% - Accent2 7" xfId="95" xr:uid="{00000000-0005-0000-0000-00005E000000}"/>
    <cellStyle name="20% - Accent2 7 2" xfId="96" xr:uid="{00000000-0005-0000-0000-00005F000000}"/>
    <cellStyle name="20% - Accent2 7 3" xfId="97" xr:uid="{00000000-0005-0000-0000-000060000000}"/>
    <cellStyle name="20% - Accent2 7 4" xfId="98" xr:uid="{00000000-0005-0000-0000-000061000000}"/>
    <cellStyle name="20% - Accent2 8" xfId="99" xr:uid="{00000000-0005-0000-0000-000062000000}"/>
    <cellStyle name="20% - Accent2 8 2" xfId="100" xr:uid="{00000000-0005-0000-0000-000063000000}"/>
    <cellStyle name="20% - Accent2 8 3" xfId="101" xr:uid="{00000000-0005-0000-0000-000064000000}"/>
    <cellStyle name="20% - Accent2 8 4" xfId="102" xr:uid="{00000000-0005-0000-0000-000065000000}"/>
    <cellStyle name="20% - Accent2 9" xfId="103" xr:uid="{00000000-0005-0000-0000-000066000000}"/>
    <cellStyle name="20% - Accent2 9 2" xfId="104" xr:uid="{00000000-0005-0000-0000-000067000000}"/>
    <cellStyle name="20% - Accent2 9 3" xfId="105" xr:uid="{00000000-0005-0000-0000-000068000000}"/>
    <cellStyle name="20% - Accent2 9 4" xfId="106" xr:uid="{00000000-0005-0000-0000-000069000000}"/>
    <cellStyle name="20% - Accent3" xfId="107" builtinId="38" customBuiltin="1"/>
    <cellStyle name="20% - Accent3 10" xfId="108" xr:uid="{00000000-0005-0000-0000-00006B000000}"/>
    <cellStyle name="20% - Accent3 10 2" xfId="109" xr:uid="{00000000-0005-0000-0000-00006C000000}"/>
    <cellStyle name="20% - Accent3 10 3" xfId="110" xr:uid="{00000000-0005-0000-0000-00006D000000}"/>
    <cellStyle name="20% - Accent3 10 4" xfId="111" xr:uid="{00000000-0005-0000-0000-00006E000000}"/>
    <cellStyle name="20% - Accent3 11" xfId="112" xr:uid="{00000000-0005-0000-0000-00006F000000}"/>
    <cellStyle name="20% - Accent3 12" xfId="113" xr:uid="{00000000-0005-0000-0000-000070000000}"/>
    <cellStyle name="20% - Accent3 13" xfId="114" xr:uid="{00000000-0005-0000-0000-000071000000}"/>
    <cellStyle name="20% - Accent3 14" xfId="115" xr:uid="{00000000-0005-0000-0000-000072000000}"/>
    <cellStyle name="20% - Accent3 15" xfId="116" xr:uid="{00000000-0005-0000-0000-000073000000}"/>
    <cellStyle name="20% - Accent3 16" xfId="117" xr:uid="{00000000-0005-0000-0000-000074000000}"/>
    <cellStyle name="20% - Accent3 17" xfId="118" xr:uid="{00000000-0005-0000-0000-000075000000}"/>
    <cellStyle name="20% - Accent3 2" xfId="119" xr:uid="{00000000-0005-0000-0000-000076000000}"/>
    <cellStyle name="20% - Accent3 2 2" xfId="120" xr:uid="{00000000-0005-0000-0000-000077000000}"/>
    <cellStyle name="20% - Accent3 2 3" xfId="121" xr:uid="{00000000-0005-0000-0000-000078000000}"/>
    <cellStyle name="20% - Accent3 2 4" xfId="122" xr:uid="{00000000-0005-0000-0000-000079000000}"/>
    <cellStyle name="20% - Accent3 2 5" xfId="123" xr:uid="{00000000-0005-0000-0000-00007A000000}"/>
    <cellStyle name="20% - Accent3 2 6" xfId="124" xr:uid="{00000000-0005-0000-0000-00007B000000}"/>
    <cellStyle name="20% - Accent3 2 7" xfId="125" xr:uid="{00000000-0005-0000-0000-00007C000000}"/>
    <cellStyle name="20% - Accent3 3" xfId="126" xr:uid="{00000000-0005-0000-0000-00007D000000}"/>
    <cellStyle name="20% - Accent3 3 2" xfId="127" xr:uid="{00000000-0005-0000-0000-00007E000000}"/>
    <cellStyle name="20% - Accent3 3 3" xfId="128" xr:uid="{00000000-0005-0000-0000-00007F000000}"/>
    <cellStyle name="20% - Accent3 3 4" xfId="129" xr:uid="{00000000-0005-0000-0000-000080000000}"/>
    <cellStyle name="20% - Accent3 3 5" xfId="130" xr:uid="{00000000-0005-0000-0000-000081000000}"/>
    <cellStyle name="20% - Accent3 3 6" xfId="131" xr:uid="{00000000-0005-0000-0000-000082000000}"/>
    <cellStyle name="20% - Accent3 3 7" xfId="132" xr:uid="{00000000-0005-0000-0000-000083000000}"/>
    <cellStyle name="20% - Accent3 4" xfId="133" xr:uid="{00000000-0005-0000-0000-000084000000}"/>
    <cellStyle name="20% - Accent3 4 2" xfId="134" xr:uid="{00000000-0005-0000-0000-000085000000}"/>
    <cellStyle name="20% - Accent3 4 3" xfId="135" xr:uid="{00000000-0005-0000-0000-000086000000}"/>
    <cellStyle name="20% - Accent3 4 4" xfId="136" xr:uid="{00000000-0005-0000-0000-000087000000}"/>
    <cellStyle name="20% - Accent3 4 5" xfId="137" xr:uid="{00000000-0005-0000-0000-000088000000}"/>
    <cellStyle name="20% - Accent3 4 6" xfId="138" xr:uid="{00000000-0005-0000-0000-000089000000}"/>
    <cellStyle name="20% - Accent3 4 7" xfId="139" xr:uid="{00000000-0005-0000-0000-00008A000000}"/>
    <cellStyle name="20% - Accent3 5" xfId="140" xr:uid="{00000000-0005-0000-0000-00008B000000}"/>
    <cellStyle name="20% - Accent3 5 2" xfId="141" xr:uid="{00000000-0005-0000-0000-00008C000000}"/>
    <cellStyle name="20% - Accent3 5 3" xfId="142" xr:uid="{00000000-0005-0000-0000-00008D000000}"/>
    <cellStyle name="20% - Accent3 5 4" xfId="143" xr:uid="{00000000-0005-0000-0000-00008E000000}"/>
    <cellStyle name="20% - Accent3 6" xfId="144" xr:uid="{00000000-0005-0000-0000-00008F000000}"/>
    <cellStyle name="20% - Accent3 6 2" xfId="145" xr:uid="{00000000-0005-0000-0000-000090000000}"/>
    <cellStyle name="20% - Accent3 6 3" xfId="146" xr:uid="{00000000-0005-0000-0000-000091000000}"/>
    <cellStyle name="20% - Accent3 6 4" xfId="147" xr:uid="{00000000-0005-0000-0000-000092000000}"/>
    <cellStyle name="20% - Accent3 7" xfId="148" xr:uid="{00000000-0005-0000-0000-000093000000}"/>
    <cellStyle name="20% - Accent3 7 2" xfId="149" xr:uid="{00000000-0005-0000-0000-000094000000}"/>
    <cellStyle name="20% - Accent3 7 3" xfId="150" xr:uid="{00000000-0005-0000-0000-000095000000}"/>
    <cellStyle name="20% - Accent3 7 4" xfId="151" xr:uid="{00000000-0005-0000-0000-000096000000}"/>
    <cellStyle name="20% - Accent3 8" xfId="152" xr:uid="{00000000-0005-0000-0000-000097000000}"/>
    <cellStyle name="20% - Accent3 8 2" xfId="153" xr:uid="{00000000-0005-0000-0000-000098000000}"/>
    <cellStyle name="20% - Accent3 8 3" xfId="154" xr:uid="{00000000-0005-0000-0000-000099000000}"/>
    <cellStyle name="20% - Accent3 8 4" xfId="155" xr:uid="{00000000-0005-0000-0000-00009A000000}"/>
    <cellStyle name="20% - Accent3 9" xfId="156" xr:uid="{00000000-0005-0000-0000-00009B000000}"/>
    <cellStyle name="20% - Accent3 9 2" xfId="157" xr:uid="{00000000-0005-0000-0000-00009C000000}"/>
    <cellStyle name="20% - Accent3 9 3" xfId="158" xr:uid="{00000000-0005-0000-0000-00009D000000}"/>
    <cellStyle name="20% - Accent3 9 4" xfId="159" xr:uid="{00000000-0005-0000-0000-00009E000000}"/>
    <cellStyle name="20% - Accent4" xfId="160" builtinId="42" customBuiltin="1"/>
    <cellStyle name="20% - Accent4 10" xfId="161" xr:uid="{00000000-0005-0000-0000-0000A0000000}"/>
    <cellStyle name="20% - Accent4 10 2" xfId="162" xr:uid="{00000000-0005-0000-0000-0000A1000000}"/>
    <cellStyle name="20% - Accent4 10 3" xfId="163" xr:uid="{00000000-0005-0000-0000-0000A2000000}"/>
    <cellStyle name="20% - Accent4 10 4" xfId="164" xr:uid="{00000000-0005-0000-0000-0000A3000000}"/>
    <cellStyle name="20% - Accent4 11" xfId="165" xr:uid="{00000000-0005-0000-0000-0000A4000000}"/>
    <cellStyle name="20% - Accent4 12" xfId="166" xr:uid="{00000000-0005-0000-0000-0000A5000000}"/>
    <cellStyle name="20% - Accent4 13" xfId="167" xr:uid="{00000000-0005-0000-0000-0000A6000000}"/>
    <cellStyle name="20% - Accent4 14" xfId="168" xr:uid="{00000000-0005-0000-0000-0000A7000000}"/>
    <cellStyle name="20% - Accent4 15" xfId="169" xr:uid="{00000000-0005-0000-0000-0000A8000000}"/>
    <cellStyle name="20% - Accent4 16" xfId="170" xr:uid="{00000000-0005-0000-0000-0000A9000000}"/>
    <cellStyle name="20% - Accent4 17" xfId="171" xr:uid="{00000000-0005-0000-0000-0000AA000000}"/>
    <cellStyle name="20% - Accent4 2" xfId="172" xr:uid="{00000000-0005-0000-0000-0000AB000000}"/>
    <cellStyle name="20% - Accent4 2 2" xfId="173" xr:uid="{00000000-0005-0000-0000-0000AC000000}"/>
    <cellStyle name="20% - Accent4 2 3" xfId="174" xr:uid="{00000000-0005-0000-0000-0000AD000000}"/>
    <cellStyle name="20% - Accent4 2 4" xfId="175" xr:uid="{00000000-0005-0000-0000-0000AE000000}"/>
    <cellStyle name="20% - Accent4 2 5" xfId="176" xr:uid="{00000000-0005-0000-0000-0000AF000000}"/>
    <cellStyle name="20% - Accent4 2 6" xfId="177" xr:uid="{00000000-0005-0000-0000-0000B0000000}"/>
    <cellStyle name="20% - Accent4 2 7" xfId="178" xr:uid="{00000000-0005-0000-0000-0000B1000000}"/>
    <cellStyle name="20% - Accent4 3" xfId="179" xr:uid="{00000000-0005-0000-0000-0000B2000000}"/>
    <cellStyle name="20% - Accent4 3 2" xfId="180" xr:uid="{00000000-0005-0000-0000-0000B3000000}"/>
    <cellStyle name="20% - Accent4 3 3" xfId="181" xr:uid="{00000000-0005-0000-0000-0000B4000000}"/>
    <cellStyle name="20% - Accent4 3 4" xfId="182" xr:uid="{00000000-0005-0000-0000-0000B5000000}"/>
    <cellStyle name="20% - Accent4 3 5" xfId="183" xr:uid="{00000000-0005-0000-0000-0000B6000000}"/>
    <cellStyle name="20% - Accent4 3 6" xfId="184" xr:uid="{00000000-0005-0000-0000-0000B7000000}"/>
    <cellStyle name="20% - Accent4 3 7" xfId="185" xr:uid="{00000000-0005-0000-0000-0000B8000000}"/>
    <cellStyle name="20% - Accent4 4" xfId="186" xr:uid="{00000000-0005-0000-0000-0000B9000000}"/>
    <cellStyle name="20% - Accent4 4 2" xfId="187" xr:uid="{00000000-0005-0000-0000-0000BA000000}"/>
    <cellStyle name="20% - Accent4 4 3" xfId="188" xr:uid="{00000000-0005-0000-0000-0000BB000000}"/>
    <cellStyle name="20% - Accent4 4 4" xfId="189" xr:uid="{00000000-0005-0000-0000-0000BC000000}"/>
    <cellStyle name="20% - Accent4 4 5" xfId="190" xr:uid="{00000000-0005-0000-0000-0000BD000000}"/>
    <cellStyle name="20% - Accent4 4 6" xfId="191" xr:uid="{00000000-0005-0000-0000-0000BE000000}"/>
    <cellStyle name="20% - Accent4 4 7" xfId="192" xr:uid="{00000000-0005-0000-0000-0000BF000000}"/>
    <cellStyle name="20% - Accent4 5" xfId="193" xr:uid="{00000000-0005-0000-0000-0000C0000000}"/>
    <cellStyle name="20% - Accent4 5 2" xfId="194" xr:uid="{00000000-0005-0000-0000-0000C1000000}"/>
    <cellStyle name="20% - Accent4 5 3" xfId="195" xr:uid="{00000000-0005-0000-0000-0000C2000000}"/>
    <cellStyle name="20% - Accent4 5 4" xfId="196" xr:uid="{00000000-0005-0000-0000-0000C3000000}"/>
    <cellStyle name="20% - Accent4 6" xfId="197" xr:uid="{00000000-0005-0000-0000-0000C4000000}"/>
    <cellStyle name="20% - Accent4 6 2" xfId="198" xr:uid="{00000000-0005-0000-0000-0000C5000000}"/>
    <cellStyle name="20% - Accent4 6 3" xfId="199" xr:uid="{00000000-0005-0000-0000-0000C6000000}"/>
    <cellStyle name="20% - Accent4 6 4" xfId="200" xr:uid="{00000000-0005-0000-0000-0000C7000000}"/>
    <cellStyle name="20% - Accent4 7" xfId="201" xr:uid="{00000000-0005-0000-0000-0000C8000000}"/>
    <cellStyle name="20% - Accent4 7 2" xfId="202" xr:uid="{00000000-0005-0000-0000-0000C9000000}"/>
    <cellStyle name="20% - Accent4 7 3" xfId="203" xr:uid="{00000000-0005-0000-0000-0000CA000000}"/>
    <cellStyle name="20% - Accent4 7 4" xfId="204" xr:uid="{00000000-0005-0000-0000-0000CB000000}"/>
    <cellStyle name="20% - Accent4 8" xfId="205" xr:uid="{00000000-0005-0000-0000-0000CC000000}"/>
    <cellStyle name="20% - Accent4 8 2" xfId="206" xr:uid="{00000000-0005-0000-0000-0000CD000000}"/>
    <cellStyle name="20% - Accent4 8 3" xfId="207" xr:uid="{00000000-0005-0000-0000-0000CE000000}"/>
    <cellStyle name="20% - Accent4 8 4" xfId="208" xr:uid="{00000000-0005-0000-0000-0000CF000000}"/>
    <cellStyle name="20% - Accent4 9" xfId="209" xr:uid="{00000000-0005-0000-0000-0000D0000000}"/>
    <cellStyle name="20% - Accent4 9 2" xfId="210" xr:uid="{00000000-0005-0000-0000-0000D1000000}"/>
    <cellStyle name="20% - Accent4 9 3" xfId="211" xr:uid="{00000000-0005-0000-0000-0000D2000000}"/>
    <cellStyle name="20% - Accent4 9 4" xfId="212" xr:uid="{00000000-0005-0000-0000-0000D3000000}"/>
    <cellStyle name="20% - Accent5" xfId="213" builtinId="46" customBuiltin="1"/>
    <cellStyle name="20% - Accent5 10" xfId="214" xr:uid="{00000000-0005-0000-0000-0000D5000000}"/>
    <cellStyle name="20% - Accent5 10 2" xfId="215" xr:uid="{00000000-0005-0000-0000-0000D6000000}"/>
    <cellStyle name="20% - Accent5 10 3" xfId="216" xr:uid="{00000000-0005-0000-0000-0000D7000000}"/>
    <cellStyle name="20% - Accent5 10 4" xfId="217" xr:uid="{00000000-0005-0000-0000-0000D8000000}"/>
    <cellStyle name="20% - Accent5 11" xfId="218" xr:uid="{00000000-0005-0000-0000-0000D9000000}"/>
    <cellStyle name="20% - Accent5 12" xfId="219" xr:uid="{00000000-0005-0000-0000-0000DA000000}"/>
    <cellStyle name="20% - Accent5 13" xfId="220" xr:uid="{00000000-0005-0000-0000-0000DB000000}"/>
    <cellStyle name="20% - Accent5 14" xfId="221" xr:uid="{00000000-0005-0000-0000-0000DC000000}"/>
    <cellStyle name="20% - Accent5 15" xfId="222" xr:uid="{00000000-0005-0000-0000-0000DD000000}"/>
    <cellStyle name="20% - Accent5 16" xfId="223" xr:uid="{00000000-0005-0000-0000-0000DE000000}"/>
    <cellStyle name="20% - Accent5 17" xfId="224" xr:uid="{00000000-0005-0000-0000-0000DF000000}"/>
    <cellStyle name="20% - Accent5 2" xfId="225" xr:uid="{00000000-0005-0000-0000-0000E0000000}"/>
    <cellStyle name="20% - Accent5 2 2" xfId="226" xr:uid="{00000000-0005-0000-0000-0000E1000000}"/>
    <cellStyle name="20% - Accent5 2 3" xfId="227" xr:uid="{00000000-0005-0000-0000-0000E2000000}"/>
    <cellStyle name="20% - Accent5 2 4" xfId="228" xr:uid="{00000000-0005-0000-0000-0000E3000000}"/>
    <cellStyle name="20% - Accent5 2 5" xfId="229" xr:uid="{00000000-0005-0000-0000-0000E4000000}"/>
    <cellStyle name="20% - Accent5 2 6" xfId="230" xr:uid="{00000000-0005-0000-0000-0000E5000000}"/>
    <cellStyle name="20% - Accent5 2 7" xfId="231" xr:uid="{00000000-0005-0000-0000-0000E6000000}"/>
    <cellStyle name="20% - Accent5 3" xfId="232" xr:uid="{00000000-0005-0000-0000-0000E7000000}"/>
    <cellStyle name="20% - Accent5 3 2" xfId="233" xr:uid="{00000000-0005-0000-0000-0000E8000000}"/>
    <cellStyle name="20% - Accent5 3 3" xfId="234" xr:uid="{00000000-0005-0000-0000-0000E9000000}"/>
    <cellStyle name="20% - Accent5 3 4" xfId="235" xr:uid="{00000000-0005-0000-0000-0000EA000000}"/>
    <cellStyle name="20% - Accent5 3 5" xfId="236" xr:uid="{00000000-0005-0000-0000-0000EB000000}"/>
    <cellStyle name="20% - Accent5 3 6" xfId="237" xr:uid="{00000000-0005-0000-0000-0000EC000000}"/>
    <cellStyle name="20% - Accent5 3 7" xfId="238" xr:uid="{00000000-0005-0000-0000-0000ED000000}"/>
    <cellStyle name="20% - Accent5 4" xfId="239" xr:uid="{00000000-0005-0000-0000-0000EE000000}"/>
    <cellStyle name="20% - Accent5 4 2" xfId="240" xr:uid="{00000000-0005-0000-0000-0000EF000000}"/>
    <cellStyle name="20% - Accent5 4 3" xfId="241" xr:uid="{00000000-0005-0000-0000-0000F0000000}"/>
    <cellStyle name="20% - Accent5 4 4" xfId="242" xr:uid="{00000000-0005-0000-0000-0000F1000000}"/>
    <cellStyle name="20% - Accent5 4 5" xfId="243" xr:uid="{00000000-0005-0000-0000-0000F2000000}"/>
    <cellStyle name="20% - Accent5 4 6" xfId="244" xr:uid="{00000000-0005-0000-0000-0000F3000000}"/>
    <cellStyle name="20% - Accent5 4 7" xfId="245" xr:uid="{00000000-0005-0000-0000-0000F4000000}"/>
    <cellStyle name="20% - Accent5 5" xfId="246" xr:uid="{00000000-0005-0000-0000-0000F5000000}"/>
    <cellStyle name="20% - Accent5 5 2" xfId="247" xr:uid="{00000000-0005-0000-0000-0000F6000000}"/>
    <cellStyle name="20% - Accent5 5 3" xfId="248" xr:uid="{00000000-0005-0000-0000-0000F7000000}"/>
    <cellStyle name="20% - Accent5 5 4" xfId="249" xr:uid="{00000000-0005-0000-0000-0000F8000000}"/>
    <cellStyle name="20% - Accent5 6" xfId="250" xr:uid="{00000000-0005-0000-0000-0000F9000000}"/>
    <cellStyle name="20% - Accent5 6 2" xfId="251" xr:uid="{00000000-0005-0000-0000-0000FA000000}"/>
    <cellStyle name="20% - Accent5 6 3" xfId="252" xr:uid="{00000000-0005-0000-0000-0000FB000000}"/>
    <cellStyle name="20% - Accent5 6 4" xfId="253" xr:uid="{00000000-0005-0000-0000-0000FC000000}"/>
    <cellStyle name="20% - Accent5 7" xfId="254" xr:uid="{00000000-0005-0000-0000-0000FD000000}"/>
    <cellStyle name="20% - Accent5 7 2" xfId="255" xr:uid="{00000000-0005-0000-0000-0000FE000000}"/>
    <cellStyle name="20% - Accent5 7 3" xfId="256" xr:uid="{00000000-0005-0000-0000-0000FF000000}"/>
    <cellStyle name="20% - Accent5 7 4" xfId="257" xr:uid="{00000000-0005-0000-0000-000000010000}"/>
    <cellStyle name="20% - Accent5 8" xfId="258" xr:uid="{00000000-0005-0000-0000-000001010000}"/>
    <cellStyle name="20% - Accent5 8 2" xfId="259" xr:uid="{00000000-0005-0000-0000-000002010000}"/>
    <cellStyle name="20% - Accent5 8 3" xfId="260" xr:uid="{00000000-0005-0000-0000-000003010000}"/>
    <cellStyle name="20% - Accent5 8 4" xfId="261" xr:uid="{00000000-0005-0000-0000-000004010000}"/>
    <cellStyle name="20% - Accent5 9" xfId="262" xr:uid="{00000000-0005-0000-0000-000005010000}"/>
    <cellStyle name="20% - Accent5 9 2" xfId="263" xr:uid="{00000000-0005-0000-0000-000006010000}"/>
    <cellStyle name="20% - Accent5 9 3" xfId="264" xr:uid="{00000000-0005-0000-0000-000007010000}"/>
    <cellStyle name="20% - Accent5 9 4" xfId="265" xr:uid="{00000000-0005-0000-0000-000008010000}"/>
    <cellStyle name="20% - Accent6" xfId="266" builtinId="50" customBuiltin="1"/>
    <cellStyle name="20% - Accent6 10" xfId="267" xr:uid="{00000000-0005-0000-0000-00000A010000}"/>
    <cellStyle name="20% - Accent6 10 2" xfId="268" xr:uid="{00000000-0005-0000-0000-00000B010000}"/>
    <cellStyle name="20% - Accent6 10 3" xfId="269" xr:uid="{00000000-0005-0000-0000-00000C010000}"/>
    <cellStyle name="20% - Accent6 10 4" xfId="270" xr:uid="{00000000-0005-0000-0000-00000D010000}"/>
    <cellStyle name="20% - Accent6 11" xfId="271" xr:uid="{00000000-0005-0000-0000-00000E010000}"/>
    <cellStyle name="20% - Accent6 12" xfId="272" xr:uid="{00000000-0005-0000-0000-00000F010000}"/>
    <cellStyle name="20% - Accent6 13" xfId="273" xr:uid="{00000000-0005-0000-0000-000010010000}"/>
    <cellStyle name="20% - Accent6 14" xfId="274" xr:uid="{00000000-0005-0000-0000-000011010000}"/>
    <cellStyle name="20% - Accent6 15" xfId="275" xr:uid="{00000000-0005-0000-0000-000012010000}"/>
    <cellStyle name="20% - Accent6 16" xfId="276" xr:uid="{00000000-0005-0000-0000-000013010000}"/>
    <cellStyle name="20% - Accent6 17" xfId="277" xr:uid="{00000000-0005-0000-0000-000014010000}"/>
    <cellStyle name="20% - Accent6 2" xfId="278" xr:uid="{00000000-0005-0000-0000-000015010000}"/>
    <cellStyle name="20% - Accent6 2 2" xfId="279" xr:uid="{00000000-0005-0000-0000-000016010000}"/>
    <cellStyle name="20% - Accent6 2 3" xfId="280" xr:uid="{00000000-0005-0000-0000-000017010000}"/>
    <cellStyle name="20% - Accent6 2 4" xfId="281" xr:uid="{00000000-0005-0000-0000-000018010000}"/>
    <cellStyle name="20% - Accent6 2 5" xfId="282" xr:uid="{00000000-0005-0000-0000-000019010000}"/>
    <cellStyle name="20% - Accent6 2 6" xfId="283" xr:uid="{00000000-0005-0000-0000-00001A010000}"/>
    <cellStyle name="20% - Accent6 2 7" xfId="284" xr:uid="{00000000-0005-0000-0000-00001B010000}"/>
    <cellStyle name="20% - Accent6 3" xfId="285" xr:uid="{00000000-0005-0000-0000-00001C010000}"/>
    <cellStyle name="20% - Accent6 3 2" xfId="286" xr:uid="{00000000-0005-0000-0000-00001D010000}"/>
    <cellStyle name="20% - Accent6 3 3" xfId="287" xr:uid="{00000000-0005-0000-0000-00001E010000}"/>
    <cellStyle name="20% - Accent6 3 4" xfId="288" xr:uid="{00000000-0005-0000-0000-00001F010000}"/>
    <cellStyle name="20% - Accent6 3 5" xfId="289" xr:uid="{00000000-0005-0000-0000-000020010000}"/>
    <cellStyle name="20% - Accent6 3 6" xfId="290" xr:uid="{00000000-0005-0000-0000-000021010000}"/>
    <cellStyle name="20% - Accent6 3 7" xfId="291" xr:uid="{00000000-0005-0000-0000-000022010000}"/>
    <cellStyle name="20% - Accent6 4" xfId="292" xr:uid="{00000000-0005-0000-0000-000023010000}"/>
    <cellStyle name="20% - Accent6 4 2" xfId="293" xr:uid="{00000000-0005-0000-0000-000024010000}"/>
    <cellStyle name="20% - Accent6 4 3" xfId="294" xr:uid="{00000000-0005-0000-0000-000025010000}"/>
    <cellStyle name="20% - Accent6 4 4" xfId="295" xr:uid="{00000000-0005-0000-0000-000026010000}"/>
    <cellStyle name="20% - Accent6 4 5" xfId="296" xr:uid="{00000000-0005-0000-0000-000027010000}"/>
    <cellStyle name="20% - Accent6 4 6" xfId="297" xr:uid="{00000000-0005-0000-0000-000028010000}"/>
    <cellStyle name="20% - Accent6 4 7" xfId="298" xr:uid="{00000000-0005-0000-0000-000029010000}"/>
    <cellStyle name="20% - Accent6 5" xfId="299" xr:uid="{00000000-0005-0000-0000-00002A010000}"/>
    <cellStyle name="20% - Accent6 5 2" xfId="300" xr:uid="{00000000-0005-0000-0000-00002B010000}"/>
    <cellStyle name="20% - Accent6 5 3" xfId="301" xr:uid="{00000000-0005-0000-0000-00002C010000}"/>
    <cellStyle name="20% - Accent6 5 4" xfId="302" xr:uid="{00000000-0005-0000-0000-00002D010000}"/>
    <cellStyle name="20% - Accent6 6" xfId="303" xr:uid="{00000000-0005-0000-0000-00002E010000}"/>
    <cellStyle name="20% - Accent6 6 2" xfId="304" xr:uid="{00000000-0005-0000-0000-00002F010000}"/>
    <cellStyle name="20% - Accent6 6 3" xfId="305" xr:uid="{00000000-0005-0000-0000-000030010000}"/>
    <cellStyle name="20% - Accent6 6 4" xfId="306" xr:uid="{00000000-0005-0000-0000-000031010000}"/>
    <cellStyle name="20% - Accent6 7" xfId="307" xr:uid="{00000000-0005-0000-0000-000032010000}"/>
    <cellStyle name="20% - Accent6 7 2" xfId="308" xr:uid="{00000000-0005-0000-0000-000033010000}"/>
    <cellStyle name="20% - Accent6 7 3" xfId="309" xr:uid="{00000000-0005-0000-0000-000034010000}"/>
    <cellStyle name="20% - Accent6 7 4" xfId="310" xr:uid="{00000000-0005-0000-0000-000035010000}"/>
    <cellStyle name="20% - Accent6 8" xfId="311" xr:uid="{00000000-0005-0000-0000-000036010000}"/>
    <cellStyle name="20% - Accent6 8 2" xfId="312" xr:uid="{00000000-0005-0000-0000-000037010000}"/>
    <cellStyle name="20% - Accent6 8 3" xfId="313" xr:uid="{00000000-0005-0000-0000-000038010000}"/>
    <cellStyle name="20% - Accent6 8 4" xfId="314" xr:uid="{00000000-0005-0000-0000-000039010000}"/>
    <cellStyle name="20% - Accent6 9" xfId="315" xr:uid="{00000000-0005-0000-0000-00003A010000}"/>
    <cellStyle name="20% - Accent6 9 2" xfId="316" xr:uid="{00000000-0005-0000-0000-00003B010000}"/>
    <cellStyle name="20% - Accent6 9 3" xfId="317" xr:uid="{00000000-0005-0000-0000-00003C010000}"/>
    <cellStyle name="20% - Accent6 9 4" xfId="318" xr:uid="{00000000-0005-0000-0000-00003D010000}"/>
    <cellStyle name="40% - Accent1" xfId="319" builtinId="31" customBuiltin="1"/>
    <cellStyle name="40% - Accent1 10" xfId="320" xr:uid="{00000000-0005-0000-0000-00003F010000}"/>
    <cellStyle name="40% - Accent1 10 2" xfId="321" xr:uid="{00000000-0005-0000-0000-000040010000}"/>
    <cellStyle name="40% - Accent1 10 3" xfId="322" xr:uid="{00000000-0005-0000-0000-000041010000}"/>
    <cellStyle name="40% - Accent1 10 4" xfId="323" xr:uid="{00000000-0005-0000-0000-000042010000}"/>
    <cellStyle name="40% - Accent1 11" xfId="324" xr:uid="{00000000-0005-0000-0000-000043010000}"/>
    <cellStyle name="40% - Accent1 12" xfId="325" xr:uid="{00000000-0005-0000-0000-000044010000}"/>
    <cellStyle name="40% - Accent1 13" xfId="326" xr:uid="{00000000-0005-0000-0000-000045010000}"/>
    <cellStyle name="40% - Accent1 14" xfId="327" xr:uid="{00000000-0005-0000-0000-000046010000}"/>
    <cellStyle name="40% - Accent1 15" xfId="328" xr:uid="{00000000-0005-0000-0000-000047010000}"/>
    <cellStyle name="40% - Accent1 16" xfId="329" xr:uid="{00000000-0005-0000-0000-000048010000}"/>
    <cellStyle name="40% - Accent1 17" xfId="330" xr:uid="{00000000-0005-0000-0000-000049010000}"/>
    <cellStyle name="40% - Accent1 2" xfId="331" xr:uid="{00000000-0005-0000-0000-00004A010000}"/>
    <cellStyle name="40% - Accent1 2 2" xfId="332" xr:uid="{00000000-0005-0000-0000-00004B010000}"/>
    <cellStyle name="40% - Accent1 2 3" xfId="333" xr:uid="{00000000-0005-0000-0000-00004C010000}"/>
    <cellStyle name="40% - Accent1 2 4" xfId="334" xr:uid="{00000000-0005-0000-0000-00004D010000}"/>
    <cellStyle name="40% - Accent1 2 5" xfId="335" xr:uid="{00000000-0005-0000-0000-00004E010000}"/>
    <cellStyle name="40% - Accent1 2 6" xfId="336" xr:uid="{00000000-0005-0000-0000-00004F010000}"/>
    <cellStyle name="40% - Accent1 2 7" xfId="337" xr:uid="{00000000-0005-0000-0000-000050010000}"/>
    <cellStyle name="40% - Accent1 3" xfId="338" xr:uid="{00000000-0005-0000-0000-000051010000}"/>
    <cellStyle name="40% - Accent1 3 2" xfId="339" xr:uid="{00000000-0005-0000-0000-000052010000}"/>
    <cellStyle name="40% - Accent1 3 3" xfId="340" xr:uid="{00000000-0005-0000-0000-000053010000}"/>
    <cellStyle name="40% - Accent1 3 4" xfId="341" xr:uid="{00000000-0005-0000-0000-000054010000}"/>
    <cellStyle name="40% - Accent1 3 5" xfId="342" xr:uid="{00000000-0005-0000-0000-000055010000}"/>
    <cellStyle name="40% - Accent1 3 6" xfId="343" xr:uid="{00000000-0005-0000-0000-000056010000}"/>
    <cellStyle name="40% - Accent1 3 7" xfId="344" xr:uid="{00000000-0005-0000-0000-000057010000}"/>
    <cellStyle name="40% - Accent1 4" xfId="345" xr:uid="{00000000-0005-0000-0000-000058010000}"/>
    <cellStyle name="40% - Accent1 4 2" xfId="346" xr:uid="{00000000-0005-0000-0000-000059010000}"/>
    <cellStyle name="40% - Accent1 4 3" xfId="347" xr:uid="{00000000-0005-0000-0000-00005A010000}"/>
    <cellStyle name="40% - Accent1 4 4" xfId="348" xr:uid="{00000000-0005-0000-0000-00005B010000}"/>
    <cellStyle name="40% - Accent1 4 5" xfId="349" xr:uid="{00000000-0005-0000-0000-00005C010000}"/>
    <cellStyle name="40% - Accent1 4 6" xfId="350" xr:uid="{00000000-0005-0000-0000-00005D010000}"/>
    <cellStyle name="40% - Accent1 4 7" xfId="351" xr:uid="{00000000-0005-0000-0000-00005E010000}"/>
    <cellStyle name="40% - Accent1 5" xfId="352" xr:uid="{00000000-0005-0000-0000-00005F010000}"/>
    <cellStyle name="40% - Accent1 5 2" xfId="353" xr:uid="{00000000-0005-0000-0000-000060010000}"/>
    <cellStyle name="40% - Accent1 5 3" xfId="354" xr:uid="{00000000-0005-0000-0000-000061010000}"/>
    <cellStyle name="40% - Accent1 5 4" xfId="355" xr:uid="{00000000-0005-0000-0000-000062010000}"/>
    <cellStyle name="40% - Accent1 6" xfId="356" xr:uid="{00000000-0005-0000-0000-000063010000}"/>
    <cellStyle name="40% - Accent1 6 2" xfId="357" xr:uid="{00000000-0005-0000-0000-000064010000}"/>
    <cellStyle name="40% - Accent1 6 3" xfId="358" xr:uid="{00000000-0005-0000-0000-000065010000}"/>
    <cellStyle name="40% - Accent1 6 4" xfId="359" xr:uid="{00000000-0005-0000-0000-000066010000}"/>
    <cellStyle name="40% - Accent1 7" xfId="360" xr:uid="{00000000-0005-0000-0000-000067010000}"/>
    <cellStyle name="40% - Accent1 7 2" xfId="361" xr:uid="{00000000-0005-0000-0000-000068010000}"/>
    <cellStyle name="40% - Accent1 7 3" xfId="362" xr:uid="{00000000-0005-0000-0000-000069010000}"/>
    <cellStyle name="40% - Accent1 7 4" xfId="363" xr:uid="{00000000-0005-0000-0000-00006A010000}"/>
    <cellStyle name="40% - Accent1 8" xfId="364" xr:uid="{00000000-0005-0000-0000-00006B010000}"/>
    <cellStyle name="40% - Accent1 8 2" xfId="365" xr:uid="{00000000-0005-0000-0000-00006C010000}"/>
    <cellStyle name="40% - Accent1 8 3" xfId="366" xr:uid="{00000000-0005-0000-0000-00006D010000}"/>
    <cellStyle name="40% - Accent1 8 4" xfId="367" xr:uid="{00000000-0005-0000-0000-00006E010000}"/>
    <cellStyle name="40% - Accent1 9" xfId="368" xr:uid="{00000000-0005-0000-0000-00006F010000}"/>
    <cellStyle name="40% - Accent1 9 2" xfId="369" xr:uid="{00000000-0005-0000-0000-000070010000}"/>
    <cellStyle name="40% - Accent1 9 3" xfId="370" xr:uid="{00000000-0005-0000-0000-000071010000}"/>
    <cellStyle name="40% - Accent1 9 4" xfId="371" xr:uid="{00000000-0005-0000-0000-000072010000}"/>
    <cellStyle name="40% - Accent2" xfId="372" builtinId="35" customBuiltin="1"/>
    <cellStyle name="40% - Accent2 10" xfId="373" xr:uid="{00000000-0005-0000-0000-000074010000}"/>
    <cellStyle name="40% - Accent2 10 2" xfId="374" xr:uid="{00000000-0005-0000-0000-000075010000}"/>
    <cellStyle name="40% - Accent2 10 3" xfId="375" xr:uid="{00000000-0005-0000-0000-000076010000}"/>
    <cellStyle name="40% - Accent2 10 4" xfId="376" xr:uid="{00000000-0005-0000-0000-000077010000}"/>
    <cellStyle name="40% - Accent2 11" xfId="377" xr:uid="{00000000-0005-0000-0000-000078010000}"/>
    <cellStyle name="40% - Accent2 12" xfId="378" xr:uid="{00000000-0005-0000-0000-000079010000}"/>
    <cellStyle name="40% - Accent2 13" xfId="379" xr:uid="{00000000-0005-0000-0000-00007A010000}"/>
    <cellStyle name="40% - Accent2 14" xfId="380" xr:uid="{00000000-0005-0000-0000-00007B010000}"/>
    <cellStyle name="40% - Accent2 15" xfId="381" xr:uid="{00000000-0005-0000-0000-00007C010000}"/>
    <cellStyle name="40% - Accent2 16" xfId="382" xr:uid="{00000000-0005-0000-0000-00007D010000}"/>
    <cellStyle name="40% - Accent2 17" xfId="383" xr:uid="{00000000-0005-0000-0000-00007E010000}"/>
    <cellStyle name="40% - Accent2 2" xfId="384" xr:uid="{00000000-0005-0000-0000-00007F010000}"/>
    <cellStyle name="40% - Accent2 2 2" xfId="385" xr:uid="{00000000-0005-0000-0000-000080010000}"/>
    <cellStyle name="40% - Accent2 2 3" xfId="386" xr:uid="{00000000-0005-0000-0000-000081010000}"/>
    <cellStyle name="40% - Accent2 2 4" xfId="387" xr:uid="{00000000-0005-0000-0000-000082010000}"/>
    <cellStyle name="40% - Accent2 2 5" xfId="388" xr:uid="{00000000-0005-0000-0000-000083010000}"/>
    <cellStyle name="40% - Accent2 2 6" xfId="389" xr:uid="{00000000-0005-0000-0000-000084010000}"/>
    <cellStyle name="40% - Accent2 2 7" xfId="390" xr:uid="{00000000-0005-0000-0000-000085010000}"/>
    <cellStyle name="40% - Accent2 3" xfId="391" xr:uid="{00000000-0005-0000-0000-000086010000}"/>
    <cellStyle name="40% - Accent2 3 2" xfId="392" xr:uid="{00000000-0005-0000-0000-000087010000}"/>
    <cellStyle name="40% - Accent2 3 3" xfId="393" xr:uid="{00000000-0005-0000-0000-000088010000}"/>
    <cellStyle name="40% - Accent2 3 4" xfId="394" xr:uid="{00000000-0005-0000-0000-000089010000}"/>
    <cellStyle name="40% - Accent2 3 5" xfId="395" xr:uid="{00000000-0005-0000-0000-00008A010000}"/>
    <cellStyle name="40% - Accent2 3 6" xfId="396" xr:uid="{00000000-0005-0000-0000-00008B010000}"/>
    <cellStyle name="40% - Accent2 3 7" xfId="397" xr:uid="{00000000-0005-0000-0000-00008C010000}"/>
    <cellStyle name="40% - Accent2 4" xfId="398" xr:uid="{00000000-0005-0000-0000-00008D010000}"/>
    <cellStyle name="40% - Accent2 4 2" xfId="399" xr:uid="{00000000-0005-0000-0000-00008E010000}"/>
    <cellStyle name="40% - Accent2 4 3" xfId="400" xr:uid="{00000000-0005-0000-0000-00008F010000}"/>
    <cellStyle name="40% - Accent2 4 4" xfId="401" xr:uid="{00000000-0005-0000-0000-000090010000}"/>
    <cellStyle name="40% - Accent2 4 5" xfId="402" xr:uid="{00000000-0005-0000-0000-000091010000}"/>
    <cellStyle name="40% - Accent2 4 6" xfId="403" xr:uid="{00000000-0005-0000-0000-000092010000}"/>
    <cellStyle name="40% - Accent2 4 7" xfId="404" xr:uid="{00000000-0005-0000-0000-000093010000}"/>
    <cellStyle name="40% - Accent2 5" xfId="405" xr:uid="{00000000-0005-0000-0000-000094010000}"/>
    <cellStyle name="40% - Accent2 5 2" xfId="406" xr:uid="{00000000-0005-0000-0000-000095010000}"/>
    <cellStyle name="40% - Accent2 5 3" xfId="407" xr:uid="{00000000-0005-0000-0000-000096010000}"/>
    <cellStyle name="40% - Accent2 5 4" xfId="408" xr:uid="{00000000-0005-0000-0000-000097010000}"/>
    <cellStyle name="40% - Accent2 6" xfId="409" xr:uid="{00000000-0005-0000-0000-000098010000}"/>
    <cellStyle name="40% - Accent2 6 2" xfId="410" xr:uid="{00000000-0005-0000-0000-000099010000}"/>
    <cellStyle name="40% - Accent2 6 3" xfId="411" xr:uid="{00000000-0005-0000-0000-00009A010000}"/>
    <cellStyle name="40% - Accent2 6 4" xfId="412" xr:uid="{00000000-0005-0000-0000-00009B010000}"/>
    <cellStyle name="40% - Accent2 7" xfId="413" xr:uid="{00000000-0005-0000-0000-00009C010000}"/>
    <cellStyle name="40% - Accent2 7 2" xfId="414" xr:uid="{00000000-0005-0000-0000-00009D010000}"/>
    <cellStyle name="40% - Accent2 7 3" xfId="415" xr:uid="{00000000-0005-0000-0000-00009E010000}"/>
    <cellStyle name="40% - Accent2 7 4" xfId="416" xr:uid="{00000000-0005-0000-0000-00009F010000}"/>
    <cellStyle name="40% - Accent2 8" xfId="417" xr:uid="{00000000-0005-0000-0000-0000A0010000}"/>
    <cellStyle name="40% - Accent2 8 2" xfId="418" xr:uid="{00000000-0005-0000-0000-0000A1010000}"/>
    <cellStyle name="40% - Accent2 8 3" xfId="419" xr:uid="{00000000-0005-0000-0000-0000A2010000}"/>
    <cellStyle name="40% - Accent2 8 4" xfId="420" xr:uid="{00000000-0005-0000-0000-0000A3010000}"/>
    <cellStyle name="40% - Accent2 9" xfId="421" xr:uid="{00000000-0005-0000-0000-0000A4010000}"/>
    <cellStyle name="40% - Accent2 9 2" xfId="422" xr:uid="{00000000-0005-0000-0000-0000A5010000}"/>
    <cellStyle name="40% - Accent2 9 3" xfId="423" xr:uid="{00000000-0005-0000-0000-0000A6010000}"/>
    <cellStyle name="40% - Accent2 9 4" xfId="424" xr:uid="{00000000-0005-0000-0000-0000A7010000}"/>
    <cellStyle name="40% - Accent3" xfId="425" builtinId="39" customBuiltin="1"/>
    <cellStyle name="40% - Accent3 10" xfId="426" xr:uid="{00000000-0005-0000-0000-0000A9010000}"/>
    <cellStyle name="40% - Accent3 10 2" xfId="427" xr:uid="{00000000-0005-0000-0000-0000AA010000}"/>
    <cellStyle name="40% - Accent3 10 3" xfId="428" xr:uid="{00000000-0005-0000-0000-0000AB010000}"/>
    <cellStyle name="40% - Accent3 10 4" xfId="429" xr:uid="{00000000-0005-0000-0000-0000AC010000}"/>
    <cellStyle name="40% - Accent3 11" xfId="430" xr:uid="{00000000-0005-0000-0000-0000AD010000}"/>
    <cellStyle name="40% - Accent3 12" xfId="431" xr:uid="{00000000-0005-0000-0000-0000AE010000}"/>
    <cellStyle name="40% - Accent3 13" xfId="432" xr:uid="{00000000-0005-0000-0000-0000AF010000}"/>
    <cellStyle name="40% - Accent3 14" xfId="433" xr:uid="{00000000-0005-0000-0000-0000B0010000}"/>
    <cellStyle name="40% - Accent3 15" xfId="434" xr:uid="{00000000-0005-0000-0000-0000B1010000}"/>
    <cellStyle name="40% - Accent3 16" xfId="435" xr:uid="{00000000-0005-0000-0000-0000B2010000}"/>
    <cellStyle name="40% - Accent3 17" xfId="436" xr:uid="{00000000-0005-0000-0000-0000B3010000}"/>
    <cellStyle name="40% - Accent3 2" xfId="437" xr:uid="{00000000-0005-0000-0000-0000B4010000}"/>
    <cellStyle name="40% - Accent3 2 2" xfId="438" xr:uid="{00000000-0005-0000-0000-0000B5010000}"/>
    <cellStyle name="40% - Accent3 2 3" xfId="439" xr:uid="{00000000-0005-0000-0000-0000B6010000}"/>
    <cellStyle name="40% - Accent3 2 4" xfId="440" xr:uid="{00000000-0005-0000-0000-0000B7010000}"/>
    <cellStyle name="40% - Accent3 2 5" xfId="441" xr:uid="{00000000-0005-0000-0000-0000B8010000}"/>
    <cellStyle name="40% - Accent3 2 6" xfId="442" xr:uid="{00000000-0005-0000-0000-0000B9010000}"/>
    <cellStyle name="40% - Accent3 2 7" xfId="443" xr:uid="{00000000-0005-0000-0000-0000BA010000}"/>
    <cellStyle name="40% - Accent3 3" xfId="444" xr:uid="{00000000-0005-0000-0000-0000BB010000}"/>
    <cellStyle name="40% - Accent3 3 2" xfId="445" xr:uid="{00000000-0005-0000-0000-0000BC010000}"/>
    <cellStyle name="40% - Accent3 3 3" xfId="446" xr:uid="{00000000-0005-0000-0000-0000BD010000}"/>
    <cellStyle name="40% - Accent3 3 4" xfId="447" xr:uid="{00000000-0005-0000-0000-0000BE010000}"/>
    <cellStyle name="40% - Accent3 3 5" xfId="448" xr:uid="{00000000-0005-0000-0000-0000BF010000}"/>
    <cellStyle name="40% - Accent3 3 6" xfId="449" xr:uid="{00000000-0005-0000-0000-0000C0010000}"/>
    <cellStyle name="40% - Accent3 3 7" xfId="450" xr:uid="{00000000-0005-0000-0000-0000C1010000}"/>
    <cellStyle name="40% - Accent3 4" xfId="451" xr:uid="{00000000-0005-0000-0000-0000C2010000}"/>
    <cellStyle name="40% - Accent3 4 2" xfId="452" xr:uid="{00000000-0005-0000-0000-0000C3010000}"/>
    <cellStyle name="40% - Accent3 4 3" xfId="453" xr:uid="{00000000-0005-0000-0000-0000C4010000}"/>
    <cellStyle name="40% - Accent3 4 4" xfId="454" xr:uid="{00000000-0005-0000-0000-0000C5010000}"/>
    <cellStyle name="40% - Accent3 4 5" xfId="455" xr:uid="{00000000-0005-0000-0000-0000C6010000}"/>
    <cellStyle name="40% - Accent3 4 6" xfId="456" xr:uid="{00000000-0005-0000-0000-0000C7010000}"/>
    <cellStyle name="40% - Accent3 4 7" xfId="457" xr:uid="{00000000-0005-0000-0000-0000C8010000}"/>
    <cellStyle name="40% - Accent3 5" xfId="458" xr:uid="{00000000-0005-0000-0000-0000C9010000}"/>
    <cellStyle name="40% - Accent3 5 2" xfId="459" xr:uid="{00000000-0005-0000-0000-0000CA010000}"/>
    <cellStyle name="40% - Accent3 5 3" xfId="460" xr:uid="{00000000-0005-0000-0000-0000CB010000}"/>
    <cellStyle name="40% - Accent3 5 4" xfId="461" xr:uid="{00000000-0005-0000-0000-0000CC010000}"/>
    <cellStyle name="40% - Accent3 6" xfId="462" xr:uid="{00000000-0005-0000-0000-0000CD010000}"/>
    <cellStyle name="40% - Accent3 6 2" xfId="463" xr:uid="{00000000-0005-0000-0000-0000CE010000}"/>
    <cellStyle name="40% - Accent3 6 3" xfId="464" xr:uid="{00000000-0005-0000-0000-0000CF010000}"/>
    <cellStyle name="40% - Accent3 6 4" xfId="465" xr:uid="{00000000-0005-0000-0000-0000D0010000}"/>
    <cellStyle name="40% - Accent3 7" xfId="466" xr:uid="{00000000-0005-0000-0000-0000D1010000}"/>
    <cellStyle name="40% - Accent3 7 2" xfId="467" xr:uid="{00000000-0005-0000-0000-0000D2010000}"/>
    <cellStyle name="40% - Accent3 7 3" xfId="468" xr:uid="{00000000-0005-0000-0000-0000D3010000}"/>
    <cellStyle name="40% - Accent3 7 4" xfId="469" xr:uid="{00000000-0005-0000-0000-0000D4010000}"/>
    <cellStyle name="40% - Accent3 8" xfId="470" xr:uid="{00000000-0005-0000-0000-0000D5010000}"/>
    <cellStyle name="40% - Accent3 8 2" xfId="471" xr:uid="{00000000-0005-0000-0000-0000D6010000}"/>
    <cellStyle name="40% - Accent3 8 3" xfId="472" xr:uid="{00000000-0005-0000-0000-0000D7010000}"/>
    <cellStyle name="40% - Accent3 8 4" xfId="473" xr:uid="{00000000-0005-0000-0000-0000D8010000}"/>
    <cellStyle name="40% - Accent3 9" xfId="474" xr:uid="{00000000-0005-0000-0000-0000D9010000}"/>
    <cellStyle name="40% - Accent3 9 2" xfId="475" xr:uid="{00000000-0005-0000-0000-0000DA010000}"/>
    <cellStyle name="40% - Accent3 9 3" xfId="476" xr:uid="{00000000-0005-0000-0000-0000DB010000}"/>
    <cellStyle name="40% - Accent3 9 4" xfId="477" xr:uid="{00000000-0005-0000-0000-0000DC010000}"/>
    <cellStyle name="40% - Accent4" xfId="478" builtinId="43" customBuiltin="1"/>
    <cellStyle name="40% - Accent4 10" xfId="479" xr:uid="{00000000-0005-0000-0000-0000DE010000}"/>
    <cellStyle name="40% - Accent4 10 2" xfId="480" xr:uid="{00000000-0005-0000-0000-0000DF010000}"/>
    <cellStyle name="40% - Accent4 10 3" xfId="481" xr:uid="{00000000-0005-0000-0000-0000E0010000}"/>
    <cellStyle name="40% - Accent4 10 4" xfId="482" xr:uid="{00000000-0005-0000-0000-0000E1010000}"/>
    <cellStyle name="40% - Accent4 11" xfId="483" xr:uid="{00000000-0005-0000-0000-0000E2010000}"/>
    <cellStyle name="40% - Accent4 12" xfId="484" xr:uid="{00000000-0005-0000-0000-0000E3010000}"/>
    <cellStyle name="40% - Accent4 13" xfId="485" xr:uid="{00000000-0005-0000-0000-0000E4010000}"/>
    <cellStyle name="40% - Accent4 14" xfId="486" xr:uid="{00000000-0005-0000-0000-0000E5010000}"/>
    <cellStyle name="40% - Accent4 15" xfId="487" xr:uid="{00000000-0005-0000-0000-0000E6010000}"/>
    <cellStyle name="40% - Accent4 16" xfId="488" xr:uid="{00000000-0005-0000-0000-0000E7010000}"/>
    <cellStyle name="40% - Accent4 17" xfId="489" xr:uid="{00000000-0005-0000-0000-0000E8010000}"/>
    <cellStyle name="40% - Accent4 2" xfId="490" xr:uid="{00000000-0005-0000-0000-0000E9010000}"/>
    <cellStyle name="40% - Accent4 2 2" xfId="491" xr:uid="{00000000-0005-0000-0000-0000EA010000}"/>
    <cellStyle name="40% - Accent4 2 3" xfId="492" xr:uid="{00000000-0005-0000-0000-0000EB010000}"/>
    <cellStyle name="40% - Accent4 2 4" xfId="493" xr:uid="{00000000-0005-0000-0000-0000EC010000}"/>
    <cellStyle name="40% - Accent4 2 5" xfId="494" xr:uid="{00000000-0005-0000-0000-0000ED010000}"/>
    <cellStyle name="40% - Accent4 2 6" xfId="495" xr:uid="{00000000-0005-0000-0000-0000EE010000}"/>
    <cellStyle name="40% - Accent4 2 7" xfId="496" xr:uid="{00000000-0005-0000-0000-0000EF010000}"/>
    <cellStyle name="40% - Accent4 3" xfId="497" xr:uid="{00000000-0005-0000-0000-0000F0010000}"/>
    <cellStyle name="40% - Accent4 3 2" xfId="498" xr:uid="{00000000-0005-0000-0000-0000F1010000}"/>
    <cellStyle name="40% - Accent4 3 3" xfId="499" xr:uid="{00000000-0005-0000-0000-0000F2010000}"/>
    <cellStyle name="40% - Accent4 3 4" xfId="500" xr:uid="{00000000-0005-0000-0000-0000F3010000}"/>
    <cellStyle name="40% - Accent4 3 5" xfId="501" xr:uid="{00000000-0005-0000-0000-0000F4010000}"/>
    <cellStyle name="40% - Accent4 3 6" xfId="502" xr:uid="{00000000-0005-0000-0000-0000F5010000}"/>
    <cellStyle name="40% - Accent4 3 7" xfId="503" xr:uid="{00000000-0005-0000-0000-0000F6010000}"/>
    <cellStyle name="40% - Accent4 4" xfId="504" xr:uid="{00000000-0005-0000-0000-0000F7010000}"/>
    <cellStyle name="40% - Accent4 4 2" xfId="505" xr:uid="{00000000-0005-0000-0000-0000F8010000}"/>
    <cellStyle name="40% - Accent4 4 3" xfId="506" xr:uid="{00000000-0005-0000-0000-0000F9010000}"/>
    <cellStyle name="40% - Accent4 4 4" xfId="507" xr:uid="{00000000-0005-0000-0000-0000FA010000}"/>
    <cellStyle name="40% - Accent4 4 5" xfId="508" xr:uid="{00000000-0005-0000-0000-0000FB010000}"/>
    <cellStyle name="40% - Accent4 4 6" xfId="509" xr:uid="{00000000-0005-0000-0000-0000FC010000}"/>
    <cellStyle name="40% - Accent4 4 7" xfId="510" xr:uid="{00000000-0005-0000-0000-0000FD010000}"/>
    <cellStyle name="40% - Accent4 5" xfId="511" xr:uid="{00000000-0005-0000-0000-0000FE010000}"/>
    <cellStyle name="40% - Accent4 5 2" xfId="512" xr:uid="{00000000-0005-0000-0000-0000FF010000}"/>
    <cellStyle name="40% - Accent4 5 3" xfId="513" xr:uid="{00000000-0005-0000-0000-000000020000}"/>
    <cellStyle name="40% - Accent4 5 4" xfId="514" xr:uid="{00000000-0005-0000-0000-000001020000}"/>
    <cellStyle name="40% - Accent4 6" xfId="515" xr:uid="{00000000-0005-0000-0000-000002020000}"/>
    <cellStyle name="40% - Accent4 6 2" xfId="516" xr:uid="{00000000-0005-0000-0000-000003020000}"/>
    <cellStyle name="40% - Accent4 6 3" xfId="517" xr:uid="{00000000-0005-0000-0000-000004020000}"/>
    <cellStyle name="40% - Accent4 6 4" xfId="518" xr:uid="{00000000-0005-0000-0000-000005020000}"/>
    <cellStyle name="40% - Accent4 7" xfId="519" xr:uid="{00000000-0005-0000-0000-000006020000}"/>
    <cellStyle name="40% - Accent4 7 2" xfId="520" xr:uid="{00000000-0005-0000-0000-000007020000}"/>
    <cellStyle name="40% - Accent4 7 3" xfId="521" xr:uid="{00000000-0005-0000-0000-000008020000}"/>
    <cellStyle name="40% - Accent4 7 4" xfId="522" xr:uid="{00000000-0005-0000-0000-000009020000}"/>
    <cellStyle name="40% - Accent4 8" xfId="523" xr:uid="{00000000-0005-0000-0000-00000A020000}"/>
    <cellStyle name="40% - Accent4 8 2" xfId="524" xr:uid="{00000000-0005-0000-0000-00000B020000}"/>
    <cellStyle name="40% - Accent4 8 3" xfId="525" xr:uid="{00000000-0005-0000-0000-00000C020000}"/>
    <cellStyle name="40% - Accent4 8 4" xfId="526" xr:uid="{00000000-0005-0000-0000-00000D020000}"/>
    <cellStyle name="40% - Accent4 9" xfId="527" xr:uid="{00000000-0005-0000-0000-00000E020000}"/>
    <cellStyle name="40% - Accent4 9 2" xfId="528" xr:uid="{00000000-0005-0000-0000-00000F020000}"/>
    <cellStyle name="40% - Accent4 9 3" xfId="529" xr:uid="{00000000-0005-0000-0000-000010020000}"/>
    <cellStyle name="40% - Accent4 9 4" xfId="530" xr:uid="{00000000-0005-0000-0000-000011020000}"/>
    <cellStyle name="40% - Accent5" xfId="531" builtinId="47" customBuiltin="1"/>
    <cellStyle name="40% - Accent5 10" xfId="532" xr:uid="{00000000-0005-0000-0000-000013020000}"/>
    <cellStyle name="40% - Accent5 10 2" xfId="533" xr:uid="{00000000-0005-0000-0000-000014020000}"/>
    <cellStyle name="40% - Accent5 10 3" xfId="534" xr:uid="{00000000-0005-0000-0000-000015020000}"/>
    <cellStyle name="40% - Accent5 10 4" xfId="535" xr:uid="{00000000-0005-0000-0000-000016020000}"/>
    <cellStyle name="40% - Accent5 11" xfId="536" xr:uid="{00000000-0005-0000-0000-000017020000}"/>
    <cellStyle name="40% - Accent5 12" xfId="537" xr:uid="{00000000-0005-0000-0000-000018020000}"/>
    <cellStyle name="40% - Accent5 13" xfId="538" xr:uid="{00000000-0005-0000-0000-000019020000}"/>
    <cellStyle name="40% - Accent5 14" xfId="539" xr:uid="{00000000-0005-0000-0000-00001A020000}"/>
    <cellStyle name="40% - Accent5 15" xfId="540" xr:uid="{00000000-0005-0000-0000-00001B020000}"/>
    <cellStyle name="40% - Accent5 16" xfId="541" xr:uid="{00000000-0005-0000-0000-00001C020000}"/>
    <cellStyle name="40% - Accent5 17" xfId="542" xr:uid="{00000000-0005-0000-0000-00001D020000}"/>
    <cellStyle name="40% - Accent5 2" xfId="543" xr:uid="{00000000-0005-0000-0000-00001E020000}"/>
    <cellStyle name="40% - Accent5 2 2" xfId="544" xr:uid="{00000000-0005-0000-0000-00001F020000}"/>
    <cellStyle name="40% - Accent5 2 3" xfId="545" xr:uid="{00000000-0005-0000-0000-000020020000}"/>
    <cellStyle name="40% - Accent5 2 4" xfId="546" xr:uid="{00000000-0005-0000-0000-000021020000}"/>
    <cellStyle name="40% - Accent5 2 5" xfId="547" xr:uid="{00000000-0005-0000-0000-000022020000}"/>
    <cellStyle name="40% - Accent5 2 6" xfId="548" xr:uid="{00000000-0005-0000-0000-000023020000}"/>
    <cellStyle name="40% - Accent5 2 7" xfId="549" xr:uid="{00000000-0005-0000-0000-000024020000}"/>
    <cellStyle name="40% - Accent5 3" xfId="550" xr:uid="{00000000-0005-0000-0000-000025020000}"/>
    <cellStyle name="40% - Accent5 3 2" xfId="551" xr:uid="{00000000-0005-0000-0000-000026020000}"/>
    <cellStyle name="40% - Accent5 3 3" xfId="552" xr:uid="{00000000-0005-0000-0000-000027020000}"/>
    <cellStyle name="40% - Accent5 3 4" xfId="553" xr:uid="{00000000-0005-0000-0000-000028020000}"/>
    <cellStyle name="40% - Accent5 3 5" xfId="554" xr:uid="{00000000-0005-0000-0000-000029020000}"/>
    <cellStyle name="40% - Accent5 3 6" xfId="555" xr:uid="{00000000-0005-0000-0000-00002A020000}"/>
    <cellStyle name="40% - Accent5 3 7" xfId="556" xr:uid="{00000000-0005-0000-0000-00002B020000}"/>
    <cellStyle name="40% - Accent5 4" xfId="557" xr:uid="{00000000-0005-0000-0000-00002C020000}"/>
    <cellStyle name="40% - Accent5 4 2" xfId="558" xr:uid="{00000000-0005-0000-0000-00002D020000}"/>
    <cellStyle name="40% - Accent5 4 3" xfId="559" xr:uid="{00000000-0005-0000-0000-00002E020000}"/>
    <cellStyle name="40% - Accent5 4 4" xfId="560" xr:uid="{00000000-0005-0000-0000-00002F020000}"/>
    <cellStyle name="40% - Accent5 4 5" xfId="561" xr:uid="{00000000-0005-0000-0000-000030020000}"/>
    <cellStyle name="40% - Accent5 4 6" xfId="562" xr:uid="{00000000-0005-0000-0000-000031020000}"/>
    <cellStyle name="40% - Accent5 4 7" xfId="563" xr:uid="{00000000-0005-0000-0000-000032020000}"/>
    <cellStyle name="40% - Accent5 5" xfId="564" xr:uid="{00000000-0005-0000-0000-000033020000}"/>
    <cellStyle name="40% - Accent5 5 2" xfId="565" xr:uid="{00000000-0005-0000-0000-000034020000}"/>
    <cellStyle name="40% - Accent5 5 3" xfId="566" xr:uid="{00000000-0005-0000-0000-000035020000}"/>
    <cellStyle name="40% - Accent5 5 4" xfId="567" xr:uid="{00000000-0005-0000-0000-000036020000}"/>
    <cellStyle name="40% - Accent5 6" xfId="568" xr:uid="{00000000-0005-0000-0000-000037020000}"/>
    <cellStyle name="40% - Accent5 6 2" xfId="569" xr:uid="{00000000-0005-0000-0000-000038020000}"/>
    <cellStyle name="40% - Accent5 6 3" xfId="570" xr:uid="{00000000-0005-0000-0000-000039020000}"/>
    <cellStyle name="40% - Accent5 6 4" xfId="571" xr:uid="{00000000-0005-0000-0000-00003A020000}"/>
    <cellStyle name="40% - Accent5 7" xfId="572" xr:uid="{00000000-0005-0000-0000-00003B020000}"/>
    <cellStyle name="40% - Accent5 7 2" xfId="573" xr:uid="{00000000-0005-0000-0000-00003C020000}"/>
    <cellStyle name="40% - Accent5 7 3" xfId="574" xr:uid="{00000000-0005-0000-0000-00003D020000}"/>
    <cellStyle name="40% - Accent5 7 4" xfId="575" xr:uid="{00000000-0005-0000-0000-00003E020000}"/>
    <cellStyle name="40% - Accent5 8" xfId="576" xr:uid="{00000000-0005-0000-0000-00003F020000}"/>
    <cellStyle name="40% - Accent5 8 2" xfId="577" xr:uid="{00000000-0005-0000-0000-000040020000}"/>
    <cellStyle name="40% - Accent5 8 3" xfId="578" xr:uid="{00000000-0005-0000-0000-000041020000}"/>
    <cellStyle name="40% - Accent5 8 4" xfId="579" xr:uid="{00000000-0005-0000-0000-000042020000}"/>
    <cellStyle name="40% - Accent5 9" xfId="580" xr:uid="{00000000-0005-0000-0000-000043020000}"/>
    <cellStyle name="40% - Accent5 9 2" xfId="581" xr:uid="{00000000-0005-0000-0000-000044020000}"/>
    <cellStyle name="40% - Accent5 9 3" xfId="582" xr:uid="{00000000-0005-0000-0000-000045020000}"/>
    <cellStyle name="40% - Accent5 9 4" xfId="583" xr:uid="{00000000-0005-0000-0000-000046020000}"/>
    <cellStyle name="40% - Accent6" xfId="584" builtinId="51" customBuiltin="1"/>
    <cellStyle name="40% - Accent6 10" xfId="585" xr:uid="{00000000-0005-0000-0000-000048020000}"/>
    <cellStyle name="40% - Accent6 10 2" xfId="586" xr:uid="{00000000-0005-0000-0000-000049020000}"/>
    <cellStyle name="40% - Accent6 10 3" xfId="587" xr:uid="{00000000-0005-0000-0000-00004A020000}"/>
    <cellStyle name="40% - Accent6 10 4" xfId="588" xr:uid="{00000000-0005-0000-0000-00004B020000}"/>
    <cellStyle name="40% - Accent6 11" xfId="589" xr:uid="{00000000-0005-0000-0000-00004C020000}"/>
    <cellStyle name="40% - Accent6 12" xfId="590" xr:uid="{00000000-0005-0000-0000-00004D020000}"/>
    <cellStyle name="40% - Accent6 13" xfId="591" xr:uid="{00000000-0005-0000-0000-00004E020000}"/>
    <cellStyle name="40% - Accent6 14" xfId="592" xr:uid="{00000000-0005-0000-0000-00004F020000}"/>
    <cellStyle name="40% - Accent6 15" xfId="593" xr:uid="{00000000-0005-0000-0000-000050020000}"/>
    <cellStyle name="40% - Accent6 16" xfId="594" xr:uid="{00000000-0005-0000-0000-000051020000}"/>
    <cellStyle name="40% - Accent6 17" xfId="595" xr:uid="{00000000-0005-0000-0000-000052020000}"/>
    <cellStyle name="40% - Accent6 2" xfId="596" xr:uid="{00000000-0005-0000-0000-000053020000}"/>
    <cellStyle name="40% - Accent6 2 2" xfId="597" xr:uid="{00000000-0005-0000-0000-000054020000}"/>
    <cellStyle name="40% - Accent6 2 3" xfId="598" xr:uid="{00000000-0005-0000-0000-000055020000}"/>
    <cellStyle name="40% - Accent6 2 4" xfId="599" xr:uid="{00000000-0005-0000-0000-000056020000}"/>
    <cellStyle name="40% - Accent6 2 5" xfId="600" xr:uid="{00000000-0005-0000-0000-000057020000}"/>
    <cellStyle name="40% - Accent6 2 6" xfId="601" xr:uid="{00000000-0005-0000-0000-000058020000}"/>
    <cellStyle name="40% - Accent6 2 7" xfId="602" xr:uid="{00000000-0005-0000-0000-000059020000}"/>
    <cellStyle name="40% - Accent6 3" xfId="603" xr:uid="{00000000-0005-0000-0000-00005A020000}"/>
    <cellStyle name="40% - Accent6 3 2" xfId="604" xr:uid="{00000000-0005-0000-0000-00005B020000}"/>
    <cellStyle name="40% - Accent6 3 3" xfId="605" xr:uid="{00000000-0005-0000-0000-00005C020000}"/>
    <cellStyle name="40% - Accent6 3 4" xfId="606" xr:uid="{00000000-0005-0000-0000-00005D020000}"/>
    <cellStyle name="40% - Accent6 3 5" xfId="607" xr:uid="{00000000-0005-0000-0000-00005E020000}"/>
    <cellStyle name="40% - Accent6 3 6" xfId="608" xr:uid="{00000000-0005-0000-0000-00005F020000}"/>
    <cellStyle name="40% - Accent6 3 7" xfId="609" xr:uid="{00000000-0005-0000-0000-000060020000}"/>
    <cellStyle name="40% - Accent6 4" xfId="610" xr:uid="{00000000-0005-0000-0000-000061020000}"/>
    <cellStyle name="40% - Accent6 4 2" xfId="611" xr:uid="{00000000-0005-0000-0000-000062020000}"/>
    <cellStyle name="40% - Accent6 4 3" xfId="612" xr:uid="{00000000-0005-0000-0000-000063020000}"/>
    <cellStyle name="40% - Accent6 4 4" xfId="613" xr:uid="{00000000-0005-0000-0000-000064020000}"/>
    <cellStyle name="40% - Accent6 4 5" xfId="614" xr:uid="{00000000-0005-0000-0000-000065020000}"/>
    <cellStyle name="40% - Accent6 4 6" xfId="615" xr:uid="{00000000-0005-0000-0000-000066020000}"/>
    <cellStyle name="40% - Accent6 4 7" xfId="616" xr:uid="{00000000-0005-0000-0000-000067020000}"/>
    <cellStyle name="40% - Accent6 5" xfId="617" xr:uid="{00000000-0005-0000-0000-000068020000}"/>
    <cellStyle name="40% - Accent6 5 2" xfId="618" xr:uid="{00000000-0005-0000-0000-000069020000}"/>
    <cellStyle name="40% - Accent6 5 3" xfId="619" xr:uid="{00000000-0005-0000-0000-00006A020000}"/>
    <cellStyle name="40% - Accent6 5 4" xfId="620" xr:uid="{00000000-0005-0000-0000-00006B020000}"/>
    <cellStyle name="40% - Accent6 6" xfId="621" xr:uid="{00000000-0005-0000-0000-00006C020000}"/>
    <cellStyle name="40% - Accent6 6 2" xfId="622" xr:uid="{00000000-0005-0000-0000-00006D020000}"/>
    <cellStyle name="40% - Accent6 6 3" xfId="623" xr:uid="{00000000-0005-0000-0000-00006E020000}"/>
    <cellStyle name="40% - Accent6 6 4" xfId="624" xr:uid="{00000000-0005-0000-0000-00006F020000}"/>
    <cellStyle name="40% - Accent6 7" xfId="625" xr:uid="{00000000-0005-0000-0000-000070020000}"/>
    <cellStyle name="40% - Accent6 7 2" xfId="626" xr:uid="{00000000-0005-0000-0000-000071020000}"/>
    <cellStyle name="40% - Accent6 7 3" xfId="627" xr:uid="{00000000-0005-0000-0000-000072020000}"/>
    <cellStyle name="40% - Accent6 7 4" xfId="628" xr:uid="{00000000-0005-0000-0000-000073020000}"/>
    <cellStyle name="40% - Accent6 8" xfId="629" xr:uid="{00000000-0005-0000-0000-000074020000}"/>
    <cellStyle name="40% - Accent6 8 2" xfId="630" xr:uid="{00000000-0005-0000-0000-000075020000}"/>
    <cellStyle name="40% - Accent6 8 3" xfId="631" xr:uid="{00000000-0005-0000-0000-000076020000}"/>
    <cellStyle name="40% - Accent6 8 4" xfId="632" xr:uid="{00000000-0005-0000-0000-000077020000}"/>
    <cellStyle name="40% - Accent6 9" xfId="633" xr:uid="{00000000-0005-0000-0000-000078020000}"/>
    <cellStyle name="40% - Accent6 9 2" xfId="634" xr:uid="{00000000-0005-0000-0000-000079020000}"/>
    <cellStyle name="40% - Accent6 9 3" xfId="635" xr:uid="{00000000-0005-0000-0000-00007A020000}"/>
    <cellStyle name="40% - Accent6 9 4" xfId="636" xr:uid="{00000000-0005-0000-0000-00007B020000}"/>
    <cellStyle name="60% - Accent1" xfId="637" builtinId="32" customBuiltin="1"/>
    <cellStyle name="60% - Accent1 2" xfId="638" xr:uid="{00000000-0005-0000-0000-00007D020000}"/>
    <cellStyle name="60% - Accent1 2 2" xfId="639" xr:uid="{00000000-0005-0000-0000-00007E020000}"/>
    <cellStyle name="60% - Accent1 2 3" xfId="640" xr:uid="{00000000-0005-0000-0000-00007F020000}"/>
    <cellStyle name="60% - Accent1 2 4" xfId="641" xr:uid="{00000000-0005-0000-0000-000080020000}"/>
    <cellStyle name="60% - Accent1 3" xfId="642" xr:uid="{00000000-0005-0000-0000-000081020000}"/>
    <cellStyle name="60% - Accent1 4" xfId="643" xr:uid="{00000000-0005-0000-0000-000082020000}"/>
    <cellStyle name="60% - Accent1 5" xfId="644" xr:uid="{00000000-0005-0000-0000-000083020000}"/>
    <cellStyle name="60% - Accent1 6" xfId="645" xr:uid="{00000000-0005-0000-0000-000084020000}"/>
    <cellStyle name="60% - Accent2" xfId="646" builtinId="36" customBuiltin="1"/>
    <cellStyle name="60% - Accent2 2" xfId="647" xr:uid="{00000000-0005-0000-0000-000086020000}"/>
    <cellStyle name="60% - Accent2 2 2" xfId="648" xr:uid="{00000000-0005-0000-0000-000087020000}"/>
    <cellStyle name="60% - Accent2 2 3" xfId="649" xr:uid="{00000000-0005-0000-0000-000088020000}"/>
    <cellStyle name="60% - Accent2 2 4" xfId="650" xr:uid="{00000000-0005-0000-0000-000089020000}"/>
    <cellStyle name="60% - Accent2 3" xfId="651" xr:uid="{00000000-0005-0000-0000-00008A020000}"/>
    <cellStyle name="60% - Accent2 4" xfId="652" xr:uid="{00000000-0005-0000-0000-00008B020000}"/>
    <cellStyle name="60% - Accent2 5" xfId="653" xr:uid="{00000000-0005-0000-0000-00008C020000}"/>
    <cellStyle name="60% - Accent2 6" xfId="654" xr:uid="{00000000-0005-0000-0000-00008D020000}"/>
    <cellStyle name="60% - Accent3" xfId="655" builtinId="40" customBuiltin="1"/>
    <cellStyle name="60% - Accent3 2" xfId="656" xr:uid="{00000000-0005-0000-0000-00008F020000}"/>
    <cellStyle name="60% - Accent3 2 2" xfId="657" xr:uid="{00000000-0005-0000-0000-000090020000}"/>
    <cellStyle name="60% - Accent3 2 3" xfId="658" xr:uid="{00000000-0005-0000-0000-000091020000}"/>
    <cellStyle name="60% - Accent3 2 4" xfId="659" xr:uid="{00000000-0005-0000-0000-000092020000}"/>
    <cellStyle name="60% - Accent3 3" xfId="660" xr:uid="{00000000-0005-0000-0000-000093020000}"/>
    <cellStyle name="60% - Accent3 4" xfId="661" xr:uid="{00000000-0005-0000-0000-000094020000}"/>
    <cellStyle name="60% - Accent3 5" xfId="662" xr:uid="{00000000-0005-0000-0000-000095020000}"/>
    <cellStyle name="60% - Accent3 6" xfId="663" xr:uid="{00000000-0005-0000-0000-000096020000}"/>
    <cellStyle name="60% - Accent4" xfId="664" builtinId="44" customBuiltin="1"/>
    <cellStyle name="60% - Accent4 2" xfId="665" xr:uid="{00000000-0005-0000-0000-000098020000}"/>
    <cellStyle name="60% - Accent4 2 2" xfId="666" xr:uid="{00000000-0005-0000-0000-000099020000}"/>
    <cellStyle name="60% - Accent4 2 3" xfId="667" xr:uid="{00000000-0005-0000-0000-00009A020000}"/>
    <cellStyle name="60% - Accent4 2 4" xfId="668" xr:uid="{00000000-0005-0000-0000-00009B020000}"/>
    <cellStyle name="60% - Accent4 3" xfId="669" xr:uid="{00000000-0005-0000-0000-00009C020000}"/>
    <cellStyle name="60% - Accent4 4" xfId="670" xr:uid="{00000000-0005-0000-0000-00009D020000}"/>
    <cellStyle name="60% - Accent4 5" xfId="671" xr:uid="{00000000-0005-0000-0000-00009E020000}"/>
    <cellStyle name="60% - Accent4 6" xfId="672" xr:uid="{00000000-0005-0000-0000-00009F020000}"/>
    <cellStyle name="60% - Accent5" xfId="673" builtinId="48" customBuiltin="1"/>
    <cellStyle name="60% - Accent5 2" xfId="674" xr:uid="{00000000-0005-0000-0000-0000A1020000}"/>
    <cellStyle name="60% - Accent5 2 2" xfId="675" xr:uid="{00000000-0005-0000-0000-0000A2020000}"/>
    <cellStyle name="60% - Accent5 2 3" xfId="676" xr:uid="{00000000-0005-0000-0000-0000A3020000}"/>
    <cellStyle name="60% - Accent5 2 4" xfId="677" xr:uid="{00000000-0005-0000-0000-0000A4020000}"/>
    <cellStyle name="60% - Accent5 3" xfId="678" xr:uid="{00000000-0005-0000-0000-0000A5020000}"/>
    <cellStyle name="60% - Accent5 4" xfId="679" xr:uid="{00000000-0005-0000-0000-0000A6020000}"/>
    <cellStyle name="60% - Accent5 5" xfId="680" xr:uid="{00000000-0005-0000-0000-0000A7020000}"/>
    <cellStyle name="60% - Accent5 6" xfId="681" xr:uid="{00000000-0005-0000-0000-0000A8020000}"/>
    <cellStyle name="60% - Accent6" xfId="682" builtinId="52" customBuiltin="1"/>
    <cellStyle name="60% - Accent6 2" xfId="683" xr:uid="{00000000-0005-0000-0000-0000AA020000}"/>
    <cellStyle name="60% - Accent6 2 2" xfId="684" xr:uid="{00000000-0005-0000-0000-0000AB020000}"/>
    <cellStyle name="60% - Accent6 2 3" xfId="685" xr:uid="{00000000-0005-0000-0000-0000AC020000}"/>
    <cellStyle name="60% - Accent6 2 4" xfId="686" xr:uid="{00000000-0005-0000-0000-0000AD020000}"/>
    <cellStyle name="60% - Accent6 3" xfId="687" xr:uid="{00000000-0005-0000-0000-0000AE020000}"/>
    <cellStyle name="60% - Accent6 4" xfId="688" xr:uid="{00000000-0005-0000-0000-0000AF020000}"/>
    <cellStyle name="60% - Accent6 5" xfId="689" xr:uid="{00000000-0005-0000-0000-0000B0020000}"/>
    <cellStyle name="60% - Accent6 6" xfId="690" xr:uid="{00000000-0005-0000-0000-0000B1020000}"/>
    <cellStyle name="Accent1" xfId="691" builtinId="29" customBuiltin="1"/>
    <cellStyle name="Accent1 2" xfId="692" xr:uid="{00000000-0005-0000-0000-0000B3020000}"/>
    <cellStyle name="Accent1 2 2" xfId="693" xr:uid="{00000000-0005-0000-0000-0000B4020000}"/>
    <cellStyle name="Accent1 2 3" xfId="694" xr:uid="{00000000-0005-0000-0000-0000B5020000}"/>
    <cellStyle name="Accent1 2 4" xfId="695" xr:uid="{00000000-0005-0000-0000-0000B6020000}"/>
    <cellStyle name="Accent1 3" xfId="696" xr:uid="{00000000-0005-0000-0000-0000B7020000}"/>
    <cellStyle name="Accent1 4" xfId="697" xr:uid="{00000000-0005-0000-0000-0000B8020000}"/>
    <cellStyle name="Accent1 5" xfId="698" xr:uid="{00000000-0005-0000-0000-0000B9020000}"/>
    <cellStyle name="Accent1 6" xfId="699" xr:uid="{00000000-0005-0000-0000-0000BA020000}"/>
    <cellStyle name="Accent2" xfId="700" builtinId="33" customBuiltin="1"/>
    <cellStyle name="Accent2 2" xfId="701" xr:uid="{00000000-0005-0000-0000-0000BC020000}"/>
    <cellStyle name="Accent2 2 2" xfId="702" xr:uid="{00000000-0005-0000-0000-0000BD020000}"/>
    <cellStyle name="Accent2 2 3" xfId="703" xr:uid="{00000000-0005-0000-0000-0000BE020000}"/>
    <cellStyle name="Accent2 2 4" xfId="704" xr:uid="{00000000-0005-0000-0000-0000BF020000}"/>
    <cellStyle name="Accent2 3" xfId="705" xr:uid="{00000000-0005-0000-0000-0000C0020000}"/>
    <cellStyle name="Accent2 4" xfId="706" xr:uid="{00000000-0005-0000-0000-0000C1020000}"/>
    <cellStyle name="Accent2 5" xfId="707" xr:uid="{00000000-0005-0000-0000-0000C2020000}"/>
    <cellStyle name="Accent2 6" xfId="708" xr:uid="{00000000-0005-0000-0000-0000C3020000}"/>
    <cellStyle name="Accent3" xfId="709" builtinId="37" customBuiltin="1"/>
    <cellStyle name="Accent3 2" xfId="710" xr:uid="{00000000-0005-0000-0000-0000C5020000}"/>
    <cellStyle name="Accent3 2 2" xfId="711" xr:uid="{00000000-0005-0000-0000-0000C6020000}"/>
    <cellStyle name="Accent3 2 3" xfId="712" xr:uid="{00000000-0005-0000-0000-0000C7020000}"/>
    <cellStyle name="Accent3 2 4" xfId="713" xr:uid="{00000000-0005-0000-0000-0000C8020000}"/>
    <cellStyle name="Accent3 3" xfId="714" xr:uid="{00000000-0005-0000-0000-0000C9020000}"/>
    <cellStyle name="Accent3 4" xfId="715" xr:uid="{00000000-0005-0000-0000-0000CA020000}"/>
    <cellStyle name="Accent3 5" xfId="716" xr:uid="{00000000-0005-0000-0000-0000CB020000}"/>
    <cellStyle name="Accent3 6" xfId="717" xr:uid="{00000000-0005-0000-0000-0000CC020000}"/>
    <cellStyle name="Accent4" xfId="718" builtinId="41" customBuiltin="1"/>
    <cellStyle name="Accent4 2" xfId="719" xr:uid="{00000000-0005-0000-0000-0000CE020000}"/>
    <cellStyle name="Accent4 2 2" xfId="720" xr:uid="{00000000-0005-0000-0000-0000CF020000}"/>
    <cellStyle name="Accent4 2 3" xfId="721" xr:uid="{00000000-0005-0000-0000-0000D0020000}"/>
    <cellStyle name="Accent4 2 4" xfId="722" xr:uid="{00000000-0005-0000-0000-0000D1020000}"/>
    <cellStyle name="Accent4 3" xfId="723" xr:uid="{00000000-0005-0000-0000-0000D2020000}"/>
    <cellStyle name="Accent4 4" xfId="724" xr:uid="{00000000-0005-0000-0000-0000D3020000}"/>
    <cellStyle name="Accent4 5" xfId="725" xr:uid="{00000000-0005-0000-0000-0000D4020000}"/>
    <cellStyle name="Accent4 6" xfId="726" xr:uid="{00000000-0005-0000-0000-0000D5020000}"/>
    <cellStyle name="Accent5" xfId="727" builtinId="45" customBuiltin="1"/>
    <cellStyle name="Accent5 2" xfId="728" xr:uid="{00000000-0005-0000-0000-0000D7020000}"/>
    <cellStyle name="Accent5 2 2" xfId="729" xr:uid="{00000000-0005-0000-0000-0000D8020000}"/>
    <cellStyle name="Accent5 2 3" xfId="730" xr:uid="{00000000-0005-0000-0000-0000D9020000}"/>
    <cellStyle name="Accent5 2 4" xfId="731" xr:uid="{00000000-0005-0000-0000-0000DA020000}"/>
    <cellStyle name="Accent5 3" xfId="732" xr:uid="{00000000-0005-0000-0000-0000DB020000}"/>
    <cellStyle name="Accent5 4" xfId="733" xr:uid="{00000000-0005-0000-0000-0000DC020000}"/>
    <cellStyle name="Accent5 5" xfId="734" xr:uid="{00000000-0005-0000-0000-0000DD020000}"/>
    <cellStyle name="Accent5 6" xfId="735" xr:uid="{00000000-0005-0000-0000-0000DE020000}"/>
    <cellStyle name="Accent6" xfId="736" builtinId="49" customBuiltin="1"/>
    <cellStyle name="Accent6 2" xfId="737" xr:uid="{00000000-0005-0000-0000-0000E0020000}"/>
    <cellStyle name="Accent6 2 2" xfId="738" xr:uid="{00000000-0005-0000-0000-0000E1020000}"/>
    <cellStyle name="Accent6 2 3" xfId="739" xr:uid="{00000000-0005-0000-0000-0000E2020000}"/>
    <cellStyle name="Accent6 2 4" xfId="740" xr:uid="{00000000-0005-0000-0000-0000E3020000}"/>
    <cellStyle name="Accent6 3" xfId="741" xr:uid="{00000000-0005-0000-0000-0000E4020000}"/>
    <cellStyle name="Accent6 4" xfId="742" xr:uid="{00000000-0005-0000-0000-0000E5020000}"/>
    <cellStyle name="Accent6 5" xfId="743" xr:uid="{00000000-0005-0000-0000-0000E6020000}"/>
    <cellStyle name="Accent6 6" xfId="744" xr:uid="{00000000-0005-0000-0000-0000E7020000}"/>
    <cellStyle name="Bad" xfId="745" builtinId="27" customBuiltin="1"/>
    <cellStyle name="Bad 2" xfId="746" xr:uid="{00000000-0005-0000-0000-0000E9020000}"/>
    <cellStyle name="Bad 2 2" xfId="747" xr:uid="{00000000-0005-0000-0000-0000EA020000}"/>
    <cellStyle name="Bad 2 3" xfId="748" xr:uid="{00000000-0005-0000-0000-0000EB020000}"/>
    <cellStyle name="Bad 2 4" xfId="749" xr:uid="{00000000-0005-0000-0000-0000EC020000}"/>
    <cellStyle name="Bad 3" xfId="750" xr:uid="{00000000-0005-0000-0000-0000ED020000}"/>
    <cellStyle name="Bad 4" xfId="751" xr:uid="{00000000-0005-0000-0000-0000EE020000}"/>
    <cellStyle name="Bad 5" xfId="752" xr:uid="{00000000-0005-0000-0000-0000EF020000}"/>
    <cellStyle name="Bad 6" xfId="753" xr:uid="{00000000-0005-0000-0000-0000F0020000}"/>
    <cellStyle name="Calculation" xfId="754" builtinId="22" customBuiltin="1"/>
    <cellStyle name="Calculation 2" xfId="755" xr:uid="{00000000-0005-0000-0000-0000F2020000}"/>
    <cellStyle name="Calculation 2 2" xfId="756" xr:uid="{00000000-0005-0000-0000-0000F3020000}"/>
    <cellStyle name="Calculation 2 3" xfId="757" xr:uid="{00000000-0005-0000-0000-0000F4020000}"/>
    <cellStyle name="Calculation 2 4" xfId="758" xr:uid="{00000000-0005-0000-0000-0000F5020000}"/>
    <cellStyle name="Calculation 3" xfId="759" xr:uid="{00000000-0005-0000-0000-0000F6020000}"/>
    <cellStyle name="Calculation 4" xfId="760" xr:uid="{00000000-0005-0000-0000-0000F7020000}"/>
    <cellStyle name="Calculation 5" xfId="761" xr:uid="{00000000-0005-0000-0000-0000F8020000}"/>
    <cellStyle name="Calculation 6" xfId="762" xr:uid="{00000000-0005-0000-0000-0000F9020000}"/>
    <cellStyle name="Check Cell" xfId="763" builtinId="23" customBuiltin="1"/>
    <cellStyle name="Check Cell 2" xfId="764" xr:uid="{00000000-0005-0000-0000-0000FB020000}"/>
    <cellStyle name="Check Cell 2 2" xfId="765" xr:uid="{00000000-0005-0000-0000-0000FC020000}"/>
    <cellStyle name="Check Cell 2 3" xfId="766" xr:uid="{00000000-0005-0000-0000-0000FD020000}"/>
    <cellStyle name="Check Cell 2 4" xfId="767" xr:uid="{00000000-0005-0000-0000-0000FE020000}"/>
    <cellStyle name="Check Cell 3" xfId="768" xr:uid="{00000000-0005-0000-0000-0000FF020000}"/>
    <cellStyle name="Check Cell 4" xfId="769" xr:uid="{00000000-0005-0000-0000-000000030000}"/>
    <cellStyle name="Check Cell 5" xfId="770" xr:uid="{00000000-0005-0000-0000-000001030000}"/>
    <cellStyle name="Check Cell 6" xfId="771" xr:uid="{00000000-0005-0000-0000-000002030000}"/>
    <cellStyle name="Comma" xfId="772" builtinId="3"/>
    <cellStyle name="Comma 2" xfId="773" xr:uid="{00000000-0005-0000-0000-000004030000}"/>
    <cellStyle name="Comma 2 2" xfId="774" xr:uid="{00000000-0005-0000-0000-000005030000}"/>
    <cellStyle name="Comma 2 3" xfId="775" xr:uid="{00000000-0005-0000-0000-000006030000}"/>
    <cellStyle name="Comma 2 4" xfId="776" xr:uid="{00000000-0005-0000-0000-000007030000}"/>
    <cellStyle name="Comma 2 5" xfId="777" xr:uid="{00000000-0005-0000-0000-000008030000}"/>
    <cellStyle name="Comma 2 6" xfId="778" xr:uid="{00000000-0005-0000-0000-000009030000}"/>
    <cellStyle name="Comma 2 7" xfId="779" xr:uid="{00000000-0005-0000-0000-00000A030000}"/>
    <cellStyle name="Comma 2 8" xfId="780" xr:uid="{00000000-0005-0000-0000-00000B030000}"/>
    <cellStyle name="Currency" xfId="781" builtinId="4"/>
    <cellStyle name="Currency 2" xfId="782" xr:uid="{00000000-0005-0000-0000-00000D030000}"/>
    <cellStyle name="Explanatory Text" xfId="783" builtinId="53" customBuiltin="1"/>
    <cellStyle name="Explanatory Text 2" xfId="784" xr:uid="{00000000-0005-0000-0000-00000F030000}"/>
    <cellStyle name="Explanatory Text 2 2" xfId="785" xr:uid="{00000000-0005-0000-0000-000010030000}"/>
    <cellStyle name="Explanatory Text 2 3" xfId="786" xr:uid="{00000000-0005-0000-0000-000011030000}"/>
    <cellStyle name="Explanatory Text 2 4" xfId="787" xr:uid="{00000000-0005-0000-0000-000012030000}"/>
    <cellStyle name="Explanatory Text 3" xfId="788" xr:uid="{00000000-0005-0000-0000-000013030000}"/>
    <cellStyle name="Explanatory Text 4" xfId="789" xr:uid="{00000000-0005-0000-0000-000014030000}"/>
    <cellStyle name="Explanatory Text 5" xfId="790" xr:uid="{00000000-0005-0000-0000-000015030000}"/>
    <cellStyle name="Explanatory Text 6" xfId="791" xr:uid="{00000000-0005-0000-0000-000016030000}"/>
    <cellStyle name="Followed Hyperlink 2" xfId="792" xr:uid="{00000000-0005-0000-0000-000017030000}"/>
    <cellStyle name="Followed Hyperlink 2 2" xfId="793" xr:uid="{00000000-0005-0000-0000-000018030000}"/>
    <cellStyle name="Followed Hyperlink 2 3" xfId="794" xr:uid="{00000000-0005-0000-0000-000019030000}"/>
    <cellStyle name="Followed Hyperlink 3" xfId="795" xr:uid="{00000000-0005-0000-0000-00001A030000}"/>
    <cellStyle name="Followed Hyperlink 3 2" xfId="796" xr:uid="{00000000-0005-0000-0000-00001B030000}"/>
    <cellStyle name="Followed Hyperlink 3 3" xfId="797" xr:uid="{00000000-0005-0000-0000-00001C030000}"/>
    <cellStyle name="Followed Hyperlink 4" xfId="798" xr:uid="{00000000-0005-0000-0000-00001D030000}"/>
    <cellStyle name="Followed Hyperlink 4 2" xfId="799" xr:uid="{00000000-0005-0000-0000-00001E030000}"/>
    <cellStyle name="Followed Hyperlink 4 3" xfId="800" xr:uid="{00000000-0005-0000-0000-00001F030000}"/>
    <cellStyle name="Followed Hyperlink 5" xfId="801" xr:uid="{00000000-0005-0000-0000-000020030000}"/>
    <cellStyle name="Followed Hyperlink 5 2" xfId="802" xr:uid="{00000000-0005-0000-0000-000021030000}"/>
    <cellStyle name="Followed Hyperlink 5 3" xfId="803" xr:uid="{00000000-0005-0000-0000-000022030000}"/>
    <cellStyle name="Followed Hyperlink 6" xfId="804" xr:uid="{00000000-0005-0000-0000-000023030000}"/>
    <cellStyle name="Followed Hyperlink 6 2" xfId="805" xr:uid="{00000000-0005-0000-0000-000024030000}"/>
    <cellStyle name="Followed Hyperlink 6 3" xfId="806" xr:uid="{00000000-0005-0000-0000-000025030000}"/>
    <cellStyle name="Followed Hyperlink 7" xfId="807" xr:uid="{00000000-0005-0000-0000-000026030000}"/>
    <cellStyle name="Followed Hyperlink 7 2" xfId="808" xr:uid="{00000000-0005-0000-0000-000027030000}"/>
    <cellStyle name="Followed Hyperlink 7 3" xfId="809" xr:uid="{00000000-0005-0000-0000-000028030000}"/>
    <cellStyle name="Followed Hyperlink 8" xfId="810" xr:uid="{00000000-0005-0000-0000-000029030000}"/>
    <cellStyle name="Followed Hyperlink 8 2" xfId="811" xr:uid="{00000000-0005-0000-0000-00002A030000}"/>
    <cellStyle name="Followed Hyperlink 8 3" xfId="812" xr:uid="{00000000-0005-0000-0000-00002B030000}"/>
    <cellStyle name="Good" xfId="813" builtinId="26" customBuiltin="1"/>
    <cellStyle name="Good 2" xfId="814" xr:uid="{00000000-0005-0000-0000-00002D030000}"/>
    <cellStyle name="Good 2 2" xfId="815" xr:uid="{00000000-0005-0000-0000-00002E030000}"/>
    <cellStyle name="Good 2 3" xfId="816" xr:uid="{00000000-0005-0000-0000-00002F030000}"/>
    <cellStyle name="Good 2 4" xfId="817" xr:uid="{00000000-0005-0000-0000-000030030000}"/>
    <cellStyle name="Good 3" xfId="818" xr:uid="{00000000-0005-0000-0000-000031030000}"/>
    <cellStyle name="Good 4" xfId="819" xr:uid="{00000000-0005-0000-0000-000032030000}"/>
    <cellStyle name="Good 5" xfId="820" xr:uid="{00000000-0005-0000-0000-000033030000}"/>
    <cellStyle name="Good 6" xfId="821" xr:uid="{00000000-0005-0000-0000-000034030000}"/>
    <cellStyle name="Heading 1" xfId="822" builtinId="16" customBuiltin="1"/>
    <cellStyle name="Heading 1 2" xfId="823" xr:uid="{00000000-0005-0000-0000-000036030000}"/>
    <cellStyle name="Heading 1 2 2" xfId="824" xr:uid="{00000000-0005-0000-0000-000037030000}"/>
    <cellStyle name="Heading 1 2 3" xfId="825" xr:uid="{00000000-0005-0000-0000-000038030000}"/>
    <cellStyle name="Heading 1 2 4" xfId="826" xr:uid="{00000000-0005-0000-0000-000039030000}"/>
    <cellStyle name="Heading 1 3" xfId="827" xr:uid="{00000000-0005-0000-0000-00003A030000}"/>
    <cellStyle name="Heading 1 4" xfId="828" xr:uid="{00000000-0005-0000-0000-00003B030000}"/>
    <cellStyle name="Heading 1 5" xfId="829" xr:uid="{00000000-0005-0000-0000-00003C030000}"/>
    <cellStyle name="Heading 1 6" xfId="830" xr:uid="{00000000-0005-0000-0000-00003D030000}"/>
    <cellStyle name="Heading 2" xfId="831" builtinId="17" customBuiltin="1"/>
    <cellStyle name="Heading 2 2" xfId="832" xr:uid="{00000000-0005-0000-0000-00003F030000}"/>
    <cellStyle name="Heading 2 2 2" xfId="833" xr:uid="{00000000-0005-0000-0000-000040030000}"/>
    <cellStyle name="Heading 2 2 3" xfId="834" xr:uid="{00000000-0005-0000-0000-000041030000}"/>
    <cellStyle name="Heading 2 2 4" xfId="835" xr:uid="{00000000-0005-0000-0000-000042030000}"/>
    <cellStyle name="Heading 2 3" xfId="836" xr:uid="{00000000-0005-0000-0000-000043030000}"/>
    <cellStyle name="Heading 2 4" xfId="837" xr:uid="{00000000-0005-0000-0000-000044030000}"/>
    <cellStyle name="Heading 2 5" xfId="838" xr:uid="{00000000-0005-0000-0000-000045030000}"/>
    <cellStyle name="Heading 2 6" xfId="839" xr:uid="{00000000-0005-0000-0000-000046030000}"/>
    <cellStyle name="Heading 3" xfId="840" builtinId="18" customBuiltin="1"/>
    <cellStyle name="Heading 3 2" xfId="841" xr:uid="{00000000-0005-0000-0000-000048030000}"/>
    <cellStyle name="Heading 3 2 2" xfId="842" xr:uid="{00000000-0005-0000-0000-000049030000}"/>
    <cellStyle name="Heading 3 2 3" xfId="843" xr:uid="{00000000-0005-0000-0000-00004A030000}"/>
    <cellStyle name="Heading 3 2 4" xfId="844" xr:uid="{00000000-0005-0000-0000-00004B030000}"/>
    <cellStyle name="Heading 3 3" xfId="845" xr:uid="{00000000-0005-0000-0000-00004C030000}"/>
    <cellStyle name="Heading 3 4" xfId="846" xr:uid="{00000000-0005-0000-0000-00004D030000}"/>
    <cellStyle name="Heading 3 5" xfId="847" xr:uid="{00000000-0005-0000-0000-00004E030000}"/>
    <cellStyle name="Heading 3 6" xfId="848" xr:uid="{00000000-0005-0000-0000-00004F030000}"/>
    <cellStyle name="Heading 4" xfId="849" builtinId="19" customBuiltin="1"/>
    <cellStyle name="Heading 4 2" xfId="850" xr:uid="{00000000-0005-0000-0000-000051030000}"/>
    <cellStyle name="Heading 4 2 2" xfId="851" xr:uid="{00000000-0005-0000-0000-000052030000}"/>
    <cellStyle name="Heading 4 2 3" xfId="852" xr:uid="{00000000-0005-0000-0000-000053030000}"/>
    <cellStyle name="Heading 4 2 4" xfId="853" xr:uid="{00000000-0005-0000-0000-000054030000}"/>
    <cellStyle name="Heading 4 3" xfId="854" xr:uid="{00000000-0005-0000-0000-000055030000}"/>
    <cellStyle name="Heading 4 4" xfId="855" xr:uid="{00000000-0005-0000-0000-000056030000}"/>
    <cellStyle name="Heading 4 5" xfId="856" xr:uid="{00000000-0005-0000-0000-000057030000}"/>
    <cellStyle name="Heading 4 6" xfId="857" xr:uid="{00000000-0005-0000-0000-000058030000}"/>
    <cellStyle name="Hyperlink 2" xfId="858" xr:uid="{00000000-0005-0000-0000-000059030000}"/>
    <cellStyle name="Hyperlink 2 2" xfId="859" xr:uid="{00000000-0005-0000-0000-00005A030000}"/>
    <cellStyle name="Hyperlink 2 3" xfId="860" xr:uid="{00000000-0005-0000-0000-00005B030000}"/>
    <cellStyle name="Hyperlink 3" xfId="861" xr:uid="{00000000-0005-0000-0000-00005C030000}"/>
    <cellStyle name="Hyperlink 3 2" xfId="862" xr:uid="{00000000-0005-0000-0000-00005D030000}"/>
    <cellStyle name="Hyperlink 3 3" xfId="863" xr:uid="{00000000-0005-0000-0000-00005E030000}"/>
    <cellStyle name="Hyperlink 4" xfId="864" xr:uid="{00000000-0005-0000-0000-00005F030000}"/>
    <cellStyle name="Hyperlink 4 2" xfId="865" xr:uid="{00000000-0005-0000-0000-000060030000}"/>
    <cellStyle name="Hyperlink 4 3" xfId="866" xr:uid="{00000000-0005-0000-0000-000061030000}"/>
    <cellStyle name="Hyperlink 5" xfId="867" xr:uid="{00000000-0005-0000-0000-000062030000}"/>
    <cellStyle name="Hyperlink 5 2" xfId="868" xr:uid="{00000000-0005-0000-0000-000063030000}"/>
    <cellStyle name="Hyperlink 5 3" xfId="869" xr:uid="{00000000-0005-0000-0000-000064030000}"/>
    <cellStyle name="Hyperlink 6" xfId="870" xr:uid="{00000000-0005-0000-0000-000065030000}"/>
    <cellStyle name="Hyperlink 6 2" xfId="871" xr:uid="{00000000-0005-0000-0000-000066030000}"/>
    <cellStyle name="Hyperlink 6 3" xfId="872" xr:uid="{00000000-0005-0000-0000-000067030000}"/>
    <cellStyle name="Hyperlink 7" xfId="873" xr:uid="{00000000-0005-0000-0000-000068030000}"/>
    <cellStyle name="Hyperlink 7 2" xfId="874" xr:uid="{00000000-0005-0000-0000-000069030000}"/>
    <cellStyle name="Hyperlink 7 3" xfId="875" xr:uid="{00000000-0005-0000-0000-00006A030000}"/>
    <cellStyle name="Hyperlink 8" xfId="876" xr:uid="{00000000-0005-0000-0000-00006B030000}"/>
    <cellStyle name="Hyperlink 8 2" xfId="877" xr:uid="{00000000-0005-0000-0000-00006C030000}"/>
    <cellStyle name="Hyperlink 8 3" xfId="878" xr:uid="{00000000-0005-0000-0000-00006D030000}"/>
    <cellStyle name="Input" xfId="879" builtinId="20" customBuiltin="1"/>
    <cellStyle name="Input 2" xfId="880" xr:uid="{00000000-0005-0000-0000-00006F030000}"/>
    <cellStyle name="Input 2 2" xfId="881" xr:uid="{00000000-0005-0000-0000-000070030000}"/>
    <cellStyle name="Input 2 3" xfId="882" xr:uid="{00000000-0005-0000-0000-000071030000}"/>
    <cellStyle name="Input 2 4" xfId="883" xr:uid="{00000000-0005-0000-0000-000072030000}"/>
    <cellStyle name="Input 3" xfId="884" xr:uid="{00000000-0005-0000-0000-000073030000}"/>
    <cellStyle name="Input 4" xfId="885" xr:uid="{00000000-0005-0000-0000-000074030000}"/>
    <cellStyle name="Input 5" xfId="886" xr:uid="{00000000-0005-0000-0000-000075030000}"/>
    <cellStyle name="Input 6" xfId="887" xr:uid="{00000000-0005-0000-0000-000076030000}"/>
    <cellStyle name="Linked Cell" xfId="888" builtinId="24" customBuiltin="1"/>
    <cellStyle name="Linked Cell 2" xfId="889" xr:uid="{00000000-0005-0000-0000-000078030000}"/>
    <cellStyle name="Linked Cell 2 2" xfId="890" xr:uid="{00000000-0005-0000-0000-000079030000}"/>
    <cellStyle name="Linked Cell 2 3" xfId="891" xr:uid="{00000000-0005-0000-0000-00007A030000}"/>
    <cellStyle name="Linked Cell 2 4" xfId="892" xr:uid="{00000000-0005-0000-0000-00007B030000}"/>
    <cellStyle name="Linked Cell 3" xfId="893" xr:uid="{00000000-0005-0000-0000-00007C030000}"/>
    <cellStyle name="Linked Cell 4" xfId="894" xr:uid="{00000000-0005-0000-0000-00007D030000}"/>
    <cellStyle name="Linked Cell 5" xfId="895" xr:uid="{00000000-0005-0000-0000-00007E030000}"/>
    <cellStyle name="Linked Cell 6" xfId="896" xr:uid="{00000000-0005-0000-0000-00007F030000}"/>
    <cellStyle name="Neutral" xfId="897" builtinId="28" customBuiltin="1"/>
    <cellStyle name="Neutral 2" xfId="898" xr:uid="{00000000-0005-0000-0000-000081030000}"/>
    <cellStyle name="Neutral 2 2" xfId="899" xr:uid="{00000000-0005-0000-0000-000082030000}"/>
    <cellStyle name="Neutral 2 3" xfId="900" xr:uid="{00000000-0005-0000-0000-000083030000}"/>
    <cellStyle name="Neutral 2 4" xfId="901" xr:uid="{00000000-0005-0000-0000-000084030000}"/>
    <cellStyle name="Neutral 3" xfId="902" xr:uid="{00000000-0005-0000-0000-000085030000}"/>
    <cellStyle name="Neutral 4" xfId="903" xr:uid="{00000000-0005-0000-0000-000086030000}"/>
    <cellStyle name="Neutral 5" xfId="904" xr:uid="{00000000-0005-0000-0000-000087030000}"/>
    <cellStyle name="Neutral 6" xfId="905" xr:uid="{00000000-0005-0000-0000-000088030000}"/>
    <cellStyle name="Normal" xfId="0" builtinId="0"/>
    <cellStyle name="Normal 10" xfId="906" xr:uid="{00000000-0005-0000-0000-00008A030000}"/>
    <cellStyle name="Normal 11" xfId="907" xr:uid="{00000000-0005-0000-0000-00008B030000}"/>
    <cellStyle name="Normal 15 2" xfId="908" xr:uid="{00000000-0005-0000-0000-00008C030000}"/>
    <cellStyle name="Normal 15 3" xfId="909" xr:uid="{00000000-0005-0000-0000-00008D030000}"/>
    <cellStyle name="Normal 2" xfId="910" xr:uid="{00000000-0005-0000-0000-00008E030000}"/>
    <cellStyle name="Normal 2 10" xfId="911" xr:uid="{00000000-0005-0000-0000-00008F030000}"/>
    <cellStyle name="Normal 2 11" xfId="912" xr:uid="{00000000-0005-0000-0000-000090030000}"/>
    <cellStyle name="Normal 2 12" xfId="913" xr:uid="{00000000-0005-0000-0000-000091030000}"/>
    <cellStyle name="Normal 2 13" xfId="914" xr:uid="{00000000-0005-0000-0000-000092030000}"/>
    <cellStyle name="Normal 2 14" xfId="915" xr:uid="{00000000-0005-0000-0000-000093030000}"/>
    <cellStyle name="Normal 2 15" xfId="916" xr:uid="{00000000-0005-0000-0000-000094030000}"/>
    <cellStyle name="Normal 2 16" xfId="917" xr:uid="{00000000-0005-0000-0000-000095030000}"/>
    <cellStyle name="Normal 2 17" xfId="918" xr:uid="{00000000-0005-0000-0000-000096030000}"/>
    <cellStyle name="Normal 2 18" xfId="919" xr:uid="{00000000-0005-0000-0000-000097030000}"/>
    <cellStyle name="Normal 2 19" xfId="920" xr:uid="{00000000-0005-0000-0000-000098030000}"/>
    <cellStyle name="Normal 2 2" xfId="921" xr:uid="{00000000-0005-0000-0000-000099030000}"/>
    <cellStyle name="Normal 2 2 2" xfId="922" xr:uid="{00000000-0005-0000-0000-00009A030000}"/>
    <cellStyle name="Normal 2 20" xfId="923" xr:uid="{00000000-0005-0000-0000-00009B030000}"/>
    <cellStyle name="Normal 2 20 2" xfId="924" xr:uid="{00000000-0005-0000-0000-00009C030000}"/>
    <cellStyle name="Normal 2 21" xfId="925" xr:uid="{00000000-0005-0000-0000-00009D030000}"/>
    <cellStyle name="Normal 2 22" xfId="926" xr:uid="{00000000-0005-0000-0000-00009E030000}"/>
    <cellStyle name="Normal 2 23" xfId="927" xr:uid="{00000000-0005-0000-0000-00009F030000}"/>
    <cellStyle name="Normal 2 24" xfId="928" xr:uid="{00000000-0005-0000-0000-0000A0030000}"/>
    <cellStyle name="Normal 2 25" xfId="929" xr:uid="{00000000-0005-0000-0000-0000A1030000}"/>
    <cellStyle name="Normal 2 3" xfId="930" xr:uid="{00000000-0005-0000-0000-0000A2030000}"/>
    <cellStyle name="Normal 2 4" xfId="931" xr:uid="{00000000-0005-0000-0000-0000A3030000}"/>
    <cellStyle name="Normal 2 5" xfId="932" xr:uid="{00000000-0005-0000-0000-0000A4030000}"/>
    <cellStyle name="Normal 2 6" xfId="933" xr:uid="{00000000-0005-0000-0000-0000A5030000}"/>
    <cellStyle name="Normal 2 7" xfId="934" xr:uid="{00000000-0005-0000-0000-0000A6030000}"/>
    <cellStyle name="Normal 2 8" xfId="935" xr:uid="{00000000-0005-0000-0000-0000A7030000}"/>
    <cellStyle name="Normal 2 9" xfId="936" xr:uid="{00000000-0005-0000-0000-0000A8030000}"/>
    <cellStyle name="Normal 3" xfId="937" xr:uid="{00000000-0005-0000-0000-0000A9030000}"/>
    <cellStyle name="Normal 3 2" xfId="938" xr:uid="{00000000-0005-0000-0000-0000AA030000}"/>
    <cellStyle name="Normal 3 2 2" xfId="939" xr:uid="{00000000-0005-0000-0000-0000AB030000}"/>
    <cellStyle name="Normal 3 3" xfId="940" xr:uid="{00000000-0005-0000-0000-0000AC030000}"/>
    <cellStyle name="Normal 3 4" xfId="941" xr:uid="{00000000-0005-0000-0000-0000AD030000}"/>
    <cellStyle name="Normal 3 5" xfId="942" xr:uid="{00000000-0005-0000-0000-0000AE030000}"/>
    <cellStyle name="Normal 3 6" xfId="943" xr:uid="{00000000-0005-0000-0000-0000AF030000}"/>
    <cellStyle name="Normal 3 7" xfId="944" xr:uid="{00000000-0005-0000-0000-0000B0030000}"/>
    <cellStyle name="Normal 3 8" xfId="945" xr:uid="{00000000-0005-0000-0000-0000B1030000}"/>
    <cellStyle name="Normal 3 9" xfId="946" xr:uid="{00000000-0005-0000-0000-0000B2030000}"/>
    <cellStyle name="Normal 4" xfId="947" xr:uid="{00000000-0005-0000-0000-0000B3030000}"/>
    <cellStyle name="Normal 4 10" xfId="948" xr:uid="{00000000-0005-0000-0000-0000B4030000}"/>
    <cellStyle name="Normal 4 2" xfId="949" xr:uid="{00000000-0005-0000-0000-0000B5030000}"/>
    <cellStyle name="Normal 4 2 2" xfId="950" xr:uid="{00000000-0005-0000-0000-0000B6030000}"/>
    <cellStyle name="Normal 4 3" xfId="951" xr:uid="{00000000-0005-0000-0000-0000B7030000}"/>
    <cellStyle name="Normal 4 3 2" xfId="952" xr:uid="{00000000-0005-0000-0000-0000B8030000}"/>
    <cellStyle name="Normal 4 4" xfId="953" xr:uid="{00000000-0005-0000-0000-0000B9030000}"/>
    <cellStyle name="Normal 4 4 2" xfId="954" xr:uid="{00000000-0005-0000-0000-0000BA030000}"/>
    <cellStyle name="Normal 4 5" xfId="955" xr:uid="{00000000-0005-0000-0000-0000BB030000}"/>
    <cellStyle name="Normal 4 6" xfId="956" xr:uid="{00000000-0005-0000-0000-0000BC030000}"/>
    <cellStyle name="Normal 4 7" xfId="957" xr:uid="{00000000-0005-0000-0000-0000BD030000}"/>
    <cellStyle name="Normal 4 8" xfId="958" xr:uid="{00000000-0005-0000-0000-0000BE030000}"/>
    <cellStyle name="Normal 4 9" xfId="959" xr:uid="{00000000-0005-0000-0000-0000BF030000}"/>
    <cellStyle name="Normal 5" xfId="960" xr:uid="{00000000-0005-0000-0000-0000C0030000}"/>
    <cellStyle name="Normal 5 10" xfId="961" xr:uid="{00000000-0005-0000-0000-0000C1030000}"/>
    <cellStyle name="Normal 5 11" xfId="962" xr:uid="{00000000-0005-0000-0000-0000C2030000}"/>
    <cellStyle name="Normal 5 2" xfId="963" xr:uid="{00000000-0005-0000-0000-0000C3030000}"/>
    <cellStyle name="Normal 5 2 2" xfId="964" xr:uid="{00000000-0005-0000-0000-0000C4030000}"/>
    <cellStyle name="Normal 5 3" xfId="965" xr:uid="{00000000-0005-0000-0000-0000C5030000}"/>
    <cellStyle name="Normal 5 4" xfId="966" xr:uid="{00000000-0005-0000-0000-0000C6030000}"/>
    <cellStyle name="Normal 5 5" xfId="967" xr:uid="{00000000-0005-0000-0000-0000C7030000}"/>
    <cellStyle name="Normal 5 6" xfId="968" xr:uid="{00000000-0005-0000-0000-0000C8030000}"/>
    <cellStyle name="Normal 5 7" xfId="969" xr:uid="{00000000-0005-0000-0000-0000C9030000}"/>
    <cellStyle name="Normal 5 8" xfId="970" xr:uid="{00000000-0005-0000-0000-0000CA030000}"/>
    <cellStyle name="Normal 5 9" xfId="971" xr:uid="{00000000-0005-0000-0000-0000CB030000}"/>
    <cellStyle name="Normal 6" xfId="972" xr:uid="{00000000-0005-0000-0000-0000CC030000}"/>
    <cellStyle name="Normal 6 10" xfId="973" xr:uid="{00000000-0005-0000-0000-0000CD030000}"/>
    <cellStyle name="Normal 6 2" xfId="974" xr:uid="{00000000-0005-0000-0000-0000CE030000}"/>
    <cellStyle name="Normal 6 3" xfId="975" xr:uid="{00000000-0005-0000-0000-0000CF030000}"/>
    <cellStyle name="Normal 6 4" xfId="976" xr:uid="{00000000-0005-0000-0000-0000D0030000}"/>
    <cellStyle name="Normal 6 5" xfId="977" xr:uid="{00000000-0005-0000-0000-0000D1030000}"/>
    <cellStyle name="Normal 6 6" xfId="978" xr:uid="{00000000-0005-0000-0000-0000D2030000}"/>
    <cellStyle name="Normal 6 7" xfId="979" xr:uid="{00000000-0005-0000-0000-0000D3030000}"/>
    <cellStyle name="Normal 6 8" xfId="980" xr:uid="{00000000-0005-0000-0000-0000D4030000}"/>
    <cellStyle name="Normal 6 9" xfId="981" xr:uid="{00000000-0005-0000-0000-0000D5030000}"/>
    <cellStyle name="Normal 7" xfId="982" xr:uid="{00000000-0005-0000-0000-0000D6030000}"/>
    <cellStyle name="Normal 7 10" xfId="983" xr:uid="{00000000-0005-0000-0000-0000D7030000}"/>
    <cellStyle name="Normal 7 2" xfId="984" xr:uid="{00000000-0005-0000-0000-0000D8030000}"/>
    <cellStyle name="Normal 7 3" xfId="985" xr:uid="{00000000-0005-0000-0000-0000D9030000}"/>
    <cellStyle name="Normal 7 4" xfId="986" xr:uid="{00000000-0005-0000-0000-0000DA030000}"/>
    <cellStyle name="Normal 7 5" xfId="987" xr:uid="{00000000-0005-0000-0000-0000DB030000}"/>
    <cellStyle name="Normal 7 6" xfId="988" xr:uid="{00000000-0005-0000-0000-0000DC030000}"/>
    <cellStyle name="Normal 7 7" xfId="989" xr:uid="{00000000-0005-0000-0000-0000DD030000}"/>
    <cellStyle name="Normal 7 8" xfId="990" xr:uid="{00000000-0005-0000-0000-0000DE030000}"/>
    <cellStyle name="Normal 7 9" xfId="991" xr:uid="{00000000-0005-0000-0000-0000DF030000}"/>
    <cellStyle name="Normal 8" xfId="992" xr:uid="{00000000-0005-0000-0000-0000E0030000}"/>
    <cellStyle name="Normal 8 10" xfId="993" xr:uid="{00000000-0005-0000-0000-0000E1030000}"/>
    <cellStyle name="Normal 8 2" xfId="994" xr:uid="{00000000-0005-0000-0000-0000E2030000}"/>
    <cellStyle name="Normal 8 2 2" xfId="995" xr:uid="{00000000-0005-0000-0000-0000E3030000}"/>
    <cellStyle name="Normal 8 2 3" xfId="996" xr:uid="{00000000-0005-0000-0000-0000E4030000}"/>
    <cellStyle name="Normal 8 2 4" xfId="997" xr:uid="{00000000-0005-0000-0000-0000E5030000}"/>
    <cellStyle name="Normal 8 2 5" xfId="998" xr:uid="{00000000-0005-0000-0000-0000E6030000}"/>
    <cellStyle name="Normal 8 2 6" xfId="999" xr:uid="{00000000-0005-0000-0000-0000E7030000}"/>
    <cellStyle name="Normal 8 2 7" xfId="1000" xr:uid="{00000000-0005-0000-0000-0000E8030000}"/>
    <cellStyle name="Normal 8 2 8" xfId="1001" xr:uid="{00000000-0005-0000-0000-0000E9030000}"/>
    <cellStyle name="Normal 8 3" xfId="1002" xr:uid="{00000000-0005-0000-0000-0000EA030000}"/>
    <cellStyle name="Normal 8 4" xfId="1003" xr:uid="{00000000-0005-0000-0000-0000EB030000}"/>
    <cellStyle name="Normal 8 5" xfId="1004" xr:uid="{00000000-0005-0000-0000-0000EC030000}"/>
    <cellStyle name="Normal 8 6" xfId="1005" xr:uid="{00000000-0005-0000-0000-0000ED030000}"/>
    <cellStyle name="Normal 8 7" xfId="1006" xr:uid="{00000000-0005-0000-0000-0000EE030000}"/>
    <cellStyle name="Normal 8 8" xfId="1007" xr:uid="{00000000-0005-0000-0000-0000EF030000}"/>
    <cellStyle name="Normal 8 9" xfId="1008" xr:uid="{00000000-0005-0000-0000-0000F0030000}"/>
    <cellStyle name="Normal 9" xfId="1009" xr:uid="{00000000-0005-0000-0000-0000F1030000}"/>
    <cellStyle name="Note 10" xfId="1010" xr:uid="{00000000-0005-0000-0000-0000F2030000}"/>
    <cellStyle name="Note 10 2" xfId="1011" xr:uid="{00000000-0005-0000-0000-0000F3030000}"/>
    <cellStyle name="Note 10 3" xfId="1012" xr:uid="{00000000-0005-0000-0000-0000F4030000}"/>
    <cellStyle name="Note 10 4" xfId="1013" xr:uid="{00000000-0005-0000-0000-0000F5030000}"/>
    <cellStyle name="Note 11" xfId="1014" xr:uid="{00000000-0005-0000-0000-0000F6030000}"/>
    <cellStyle name="Note 11 2" xfId="1015" xr:uid="{00000000-0005-0000-0000-0000F7030000}"/>
    <cellStyle name="Note 11 3" xfId="1016" xr:uid="{00000000-0005-0000-0000-0000F8030000}"/>
    <cellStyle name="Note 11 4" xfId="1017" xr:uid="{00000000-0005-0000-0000-0000F9030000}"/>
    <cellStyle name="Note 12" xfId="1018" xr:uid="{00000000-0005-0000-0000-0000FA030000}"/>
    <cellStyle name="Note 12 2" xfId="1019" xr:uid="{00000000-0005-0000-0000-0000FB030000}"/>
    <cellStyle name="Note 12 3" xfId="1020" xr:uid="{00000000-0005-0000-0000-0000FC030000}"/>
    <cellStyle name="Note 12 4" xfId="1021" xr:uid="{00000000-0005-0000-0000-0000FD030000}"/>
    <cellStyle name="Note 13" xfId="1022" xr:uid="{00000000-0005-0000-0000-0000FE030000}"/>
    <cellStyle name="Note 13 2" xfId="1023" xr:uid="{00000000-0005-0000-0000-0000FF030000}"/>
    <cellStyle name="Note 13 3" xfId="1024" xr:uid="{00000000-0005-0000-0000-000000040000}"/>
    <cellStyle name="Note 13 4" xfId="1025" xr:uid="{00000000-0005-0000-0000-000001040000}"/>
    <cellStyle name="Note 14" xfId="1026" xr:uid="{00000000-0005-0000-0000-000002040000}"/>
    <cellStyle name="Note 14 2" xfId="1027" xr:uid="{00000000-0005-0000-0000-000003040000}"/>
    <cellStyle name="Note 14 3" xfId="1028" xr:uid="{00000000-0005-0000-0000-000004040000}"/>
    <cellStyle name="Note 14 4" xfId="1029" xr:uid="{00000000-0005-0000-0000-000005040000}"/>
    <cellStyle name="Note 15" xfId="1030" xr:uid="{00000000-0005-0000-0000-000006040000}"/>
    <cellStyle name="Note 16" xfId="1031" xr:uid="{00000000-0005-0000-0000-000007040000}"/>
    <cellStyle name="Note 17" xfId="1032" xr:uid="{00000000-0005-0000-0000-000008040000}"/>
    <cellStyle name="Note 18" xfId="1033" xr:uid="{00000000-0005-0000-0000-000009040000}"/>
    <cellStyle name="Note 2" xfId="1034" xr:uid="{00000000-0005-0000-0000-00000A040000}"/>
    <cellStyle name="Note 2 2" xfId="1035" xr:uid="{00000000-0005-0000-0000-00000B040000}"/>
    <cellStyle name="Note 2 3" xfId="1036" xr:uid="{00000000-0005-0000-0000-00000C040000}"/>
    <cellStyle name="Note 2 4" xfId="1037" xr:uid="{00000000-0005-0000-0000-00000D040000}"/>
    <cellStyle name="Note 2 5" xfId="1038" xr:uid="{00000000-0005-0000-0000-00000E040000}"/>
    <cellStyle name="Note 2 6" xfId="1039" xr:uid="{00000000-0005-0000-0000-00000F040000}"/>
    <cellStyle name="Note 2 7" xfId="1040" xr:uid="{00000000-0005-0000-0000-000010040000}"/>
    <cellStyle name="Note 3" xfId="1041" xr:uid="{00000000-0005-0000-0000-000011040000}"/>
    <cellStyle name="Note 3 2" xfId="1042" xr:uid="{00000000-0005-0000-0000-000012040000}"/>
    <cellStyle name="Note 3 3" xfId="1043" xr:uid="{00000000-0005-0000-0000-000013040000}"/>
    <cellStyle name="Note 3 4" xfId="1044" xr:uid="{00000000-0005-0000-0000-000014040000}"/>
    <cellStyle name="Note 3 5" xfId="1045" xr:uid="{00000000-0005-0000-0000-000015040000}"/>
    <cellStyle name="Note 3 6" xfId="1046" xr:uid="{00000000-0005-0000-0000-000016040000}"/>
    <cellStyle name="Note 3 7" xfId="1047" xr:uid="{00000000-0005-0000-0000-000017040000}"/>
    <cellStyle name="Note 4" xfId="1048" xr:uid="{00000000-0005-0000-0000-000018040000}"/>
    <cellStyle name="Note 4 2" xfId="1049" xr:uid="{00000000-0005-0000-0000-000019040000}"/>
    <cellStyle name="Note 4 3" xfId="1050" xr:uid="{00000000-0005-0000-0000-00001A040000}"/>
    <cellStyle name="Note 4 4" xfId="1051" xr:uid="{00000000-0005-0000-0000-00001B040000}"/>
    <cellStyle name="Note 4 5" xfId="1052" xr:uid="{00000000-0005-0000-0000-00001C040000}"/>
    <cellStyle name="Note 4 6" xfId="1053" xr:uid="{00000000-0005-0000-0000-00001D040000}"/>
    <cellStyle name="Note 4 7" xfId="1054" xr:uid="{00000000-0005-0000-0000-00001E040000}"/>
    <cellStyle name="Note 5" xfId="1055" xr:uid="{00000000-0005-0000-0000-00001F040000}"/>
    <cellStyle name="Note 5 2" xfId="1056" xr:uid="{00000000-0005-0000-0000-000020040000}"/>
    <cellStyle name="Note 5 3" xfId="1057" xr:uid="{00000000-0005-0000-0000-000021040000}"/>
    <cellStyle name="Note 5 4" xfId="1058" xr:uid="{00000000-0005-0000-0000-000022040000}"/>
    <cellStyle name="Note 5 5" xfId="1059" xr:uid="{00000000-0005-0000-0000-000023040000}"/>
    <cellStyle name="Note 5 6" xfId="1060" xr:uid="{00000000-0005-0000-0000-000024040000}"/>
    <cellStyle name="Note 5 7" xfId="1061" xr:uid="{00000000-0005-0000-0000-000025040000}"/>
    <cellStyle name="Note 6" xfId="1062" xr:uid="{00000000-0005-0000-0000-000026040000}"/>
    <cellStyle name="Note 6 2" xfId="1063" xr:uid="{00000000-0005-0000-0000-000027040000}"/>
    <cellStyle name="Note 6 3" xfId="1064" xr:uid="{00000000-0005-0000-0000-000028040000}"/>
    <cellStyle name="Note 6 4" xfId="1065" xr:uid="{00000000-0005-0000-0000-000029040000}"/>
    <cellStyle name="Note 7" xfId="1066" xr:uid="{00000000-0005-0000-0000-00002A040000}"/>
    <cellStyle name="Note 7 2" xfId="1067" xr:uid="{00000000-0005-0000-0000-00002B040000}"/>
    <cellStyle name="Note 7 3" xfId="1068" xr:uid="{00000000-0005-0000-0000-00002C040000}"/>
    <cellStyle name="Note 7 4" xfId="1069" xr:uid="{00000000-0005-0000-0000-00002D040000}"/>
    <cellStyle name="Note 8" xfId="1070" xr:uid="{00000000-0005-0000-0000-00002E040000}"/>
    <cellStyle name="Note 8 2" xfId="1071" xr:uid="{00000000-0005-0000-0000-00002F040000}"/>
    <cellStyle name="Note 8 3" xfId="1072" xr:uid="{00000000-0005-0000-0000-000030040000}"/>
    <cellStyle name="Note 8 4" xfId="1073" xr:uid="{00000000-0005-0000-0000-000031040000}"/>
    <cellStyle name="Note 9" xfId="1074" xr:uid="{00000000-0005-0000-0000-000032040000}"/>
    <cellStyle name="Note 9 2" xfId="1075" xr:uid="{00000000-0005-0000-0000-000033040000}"/>
    <cellStyle name="Note 9 3" xfId="1076" xr:uid="{00000000-0005-0000-0000-000034040000}"/>
    <cellStyle name="Note 9 4" xfId="1077" xr:uid="{00000000-0005-0000-0000-000035040000}"/>
    <cellStyle name="Output" xfId="1078" builtinId="21" customBuiltin="1"/>
    <cellStyle name="Output 2" xfId="1079" xr:uid="{00000000-0005-0000-0000-000037040000}"/>
    <cellStyle name="Output 2 2" xfId="1080" xr:uid="{00000000-0005-0000-0000-000038040000}"/>
    <cellStyle name="Output 2 3" xfId="1081" xr:uid="{00000000-0005-0000-0000-000039040000}"/>
    <cellStyle name="Output 2 4" xfId="1082" xr:uid="{00000000-0005-0000-0000-00003A040000}"/>
    <cellStyle name="Output 3" xfId="1083" xr:uid="{00000000-0005-0000-0000-00003B040000}"/>
    <cellStyle name="Output 4" xfId="1084" xr:uid="{00000000-0005-0000-0000-00003C040000}"/>
    <cellStyle name="Output 5" xfId="1085" xr:uid="{00000000-0005-0000-0000-00003D040000}"/>
    <cellStyle name="Output 6" xfId="1086" xr:uid="{00000000-0005-0000-0000-00003E040000}"/>
    <cellStyle name="Percent" xfId="1087" builtinId="5"/>
    <cellStyle name="Percent 2" xfId="1088" xr:uid="{00000000-0005-0000-0000-000040040000}"/>
    <cellStyle name="Percent 2 10" xfId="1089" xr:uid="{00000000-0005-0000-0000-000041040000}"/>
    <cellStyle name="Percent 2 11" xfId="1090" xr:uid="{00000000-0005-0000-0000-000042040000}"/>
    <cellStyle name="Percent 2 12" xfId="1091" xr:uid="{00000000-0005-0000-0000-000043040000}"/>
    <cellStyle name="Percent 2 13" xfId="1092" xr:uid="{00000000-0005-0000-0000-000044040000}"/>
    <cellStyle name="Percent 2 14" xfId="1093" xr:uid="{00000000-0005-0000-0000-000045040000}"/>
    <cellStyle name="Percent 2 15" xfId="1094" xr:uid="{00000000-0005-0000-0000-000046040000}"/>
    <cellStyle name="Percent 2 2" xfId="1095" xr:uid="{00000000-0005-0000-0000-000047040000}"/>
    <cellStyle name="Percent 2 2 10" xfId="1096" xr:uid="{00000000-0005-0000-0000-000048040000}"/>
    <cellStyle name="Percent 2 2 11" xfId="1097" xr:uid="{00000000-0005-0000-0000-000049040000}"/>
    <cellStyle name="Percent 2 2 11 2" xfId="1098" xr:uid="{00000000-0005-0000-0000-00004A040000}"/>
    <cellStyle name="Percent 2 2 12" xfId="1099" xr:uid="{00000000-0005-0000-0000-00004B040000}"/>
    <cellStyle name="Percent 2 2 2" xfId="1100" xr:uid="{00000000-0005-0000-0000-00004C040000}"/>
    <cellStyle name="Percent 2 2 2 2" xfId="1101" xr:uid="{00000000-0005-0000-0000-00004D040000}"/>
    <cellStyle name="Percent 2 2 2 3" xfId="1102" xr:uid="{00000000-0005-0000-0000-00004E040000}"/>
    <cellStyle name="Percent 2 2 2 4" xfId="1103" xr:uid="{00000000-0005-0000-0000-00004F040000}"/>
    <cellStyle name="Percent 2 2 2 5" xfId="1104" xr:uid="{00000000-0005-0000-0000-000050040000}"/>
    <cellStyle name="Percent 2 2 2 6" xfId="1105" xr:uid="{00000000-0005-0000-0000-000051040000}"/>
    <cellStyle name="Percent 2 2 2 7" xfId="1106" xr:uid="{00000000-0005-0000-0000-000052040000}"/>
    <cellStyle name="Percent 2 2 2 8" xfId="1107" xr:uid="{00000000-0005-0000-0000-000053040000}"/>
    <cellStyle name="Percent 2 2 3" xfId="1108" xr:uid="{00000000-0005-0000-0000-000054040000}"/>
    <cellStyle name="Percent 2 2 4" xfId="1109" xr:uid="{00000000-0005-0000-0000-000055040000}"/>
    <cellStyle name="Percent 2 2 4 2" xfId="1110" xr:uid="{00000000-0005-0000-0000-000056040000}"/>
    <cellStyle name="Percent 2 2 4 2 2" xfId="1111" xr:uid="{00000000-0005-0000-0000-000057040000}"/>
    <cellStyle name="Percent 2 2 4 2 2 2" xfId="1112" xr:uid="{00000000-0005-0000-0000-000058040000}"/>
    <cellStyle name="Percent 2 2 4 2 3" xfId="1113" xr:uid="{00000000-0005-0000-0000-000059040000}"/>
    <cellStyle name="Percent 2 2 4 3" xfId="1114" xr:uid="{00000000-0005-0000-0000-00005A040000}"/>
    <cellStyle name="Percent 2 2 4 3 2" xfId="1115" xr:uid="{00000000-0005-0000-0000-00005B040000}"/>
    <cellStyle name="Percent 2 2 4 4" xfId="1116" xr:uid="{00000000-0005-0000-0000-00005C040000}"/>
    <cellStyle name="Percent 2 2 5" xfId="1117" xr:uid="{00000000-0005-0000-0000-00005D040000}"/>
    <cellStyle name="Percent 2 2 6" xfId="1118" xr:uid="{00000000-0005-0000-0000-00005E040000}"/>
    <cellStyle name="Percent 2 2 7" xfId="1119" xr:uid="{00000000-0005-0000-0000-00005F040000}"/>
    <cellStyle name="Percent 2 2 8" xfId="1120" xr:uid="{00000000-0005-0000-0000-000060040000}"/>
    <cellStyle name="Percent 2 2 9" xfId="1121" xr:uid="{00000000-0005-0000-0000-000061040000}"/>
    <cellStyle name="Percent 2 3" xfId="1122" xr:uid="{00000000-0005-0000-0000-000062040000}"/>
    <cellStyle name="Percent 2 3 10" xfId="1123" xr:uid="{00000000-0005-0000-0000-000063040000}"/>
    <cellStyle name="Percent 2 3 2" xfId="1124" xr:uid="{00000000-0005-0000-0000-000064040000}"/>
    <cellStyle name="Percent 2 3 2 2" xfId="1125" xr:uid="{00000000-0005-0000-0000-000065040000}"/>
    <cellStyle name="Percent 2 3 2 2 2" xfId="1126" xr:uid="{00000000-0005-0000-0000-000066040000}"/>
    <cellStyle name="Percent 2 3 2 2 2 2" xfId="1127" xr:uid="{00000000-0005-0000-0000-000067040000}"/>
    <cellStyle name="Percent 2 3 2 2 3" xfId="1128" xr:uid="{00000000-0005-0000-0000-000068040000}"/>
    <cellStyle name="Percent 2 3 2 3" xfId="1129" xr:uid="{00000000-0005-0000-0000-000069040000}"/>
    <cellStyle name="Percent 2 3 2 3 2" xfId="1130" xr:uid="{00000000-0005-0000-0000-00006A040000}"/>
    <cellStyle name="Percent 2 3 2 3 2 2" xfId="1131" xr:uid="{00000000-0005-0000-0000-00006B040000}"/>
    <cellStyle name="Percent 2 3 2 3 3" xfId="1132" xr:uid="{00000000-0005-0000-0000-00006C040000}"/>
    <cellStyle name="Percent 2 3 2 4" xfId="1133" xr:uid="{00000000-0005-0000-0000-00006D040000}"/>
    <cellStyle name="Percent 2 3 2 4 2" xfId="1134" xr:uid="{00000000-0005-0000-0000-00006E040000}"/>
    <cellStyle name="Percent 2 3 2 4 2 2" xfId="1135" xr:uid="{00000000-0005-0000-0000-00006F040000}"/>
    <cellStyle name="Percent 2 3 2 4 3" xfId="1136" xr:uid="{00000000-0005-0000-0000-000070040000}"/>
    <cellStyle name="Percent 2 3 2 5" xfId="1137" xr:uid="{00000000-0005-0000-0000-000071040000}"/>
    <cellStyle name="Percent 2 3 2 5 2" xfId="1138" xr:uid="{00000000-0005-0000-0000-000072040000}"/>
    <cellStyle name="Percent 2 3 2 5 2 2" xfId="1139" xr:uid="{00000000-0005-0000-0000-000073040000}"/>
    <cellStyle name="Percent 2 3 2 5 3" xfId="1140" xr:uid="{00000000-0005-0000-0000-000074040000}"/>
    <cellStyle name="Percent 2 3 2 6" xfId="1141" xr:uid="{00000000-0005-0000-0000-000075040000}"/>
    <cellStyle name="Percent 2 3 2 6 2" xfId="1142" xr:uid="{00000000-0005-0000-0000-000076040000}"/>
    <cellStyle name="Percent 2 3 2 6 2 2" xfId="1143" xr:uid="{00000000-0005-0000-0000-000077040000}"/>
    <cellStyle name="Percent 2 3 2 6 3" xfId="1144" xr:uid="{00000000-0005-0000-0000-000078040000}"/>
    <cellStyle name="Percent 2 3 2 7" xfId="1145" xr:uid="{00000000-0005-0000-0000-000079040000}"/>
    <cellStyle name="Percent 2 3 2 7 2" xfId="1146" xr:uid="{00000000-0005-0000-0000-00007A040000}"/>
    <cellStyle name="Percent 2 3 2 7 2 2" xfId="1147" xr:uid="{00000000-0005-0000-0000-00007B040000}"/>
    <cellStyle name="Percent 2 3 2 7 3" xfId="1148" xr:uid="{00000000-0005-0000-0000-00007C040000}"/>
    <cellStyle name="Percent 2 3 2 8" xfId="1149" xr:uid="{00000000-0005-0000-0000-00007D040000}"/>
    <cellStyle name="Percent 2 3 2 8 2" xfId="1150" xr:uid="{00000000-0005-0000-0000-00007E040000}"/>
    <cellStyle name="Percent 2 3 2 8 2 2" xfId="1151" xr:uid="{00000000-0005-0000-0000-00007F040000}"/>
    <cellStyle name="Percent 2 3 2 8 3" xfId="1152" xr:uid="{00000000-0005-0000-0000-000080040000}"/>
    <cellStyle name="Percent 2 3 2 9" xfId="1153" xr:uid="{00000000-0005-0000-0000-000081040000}"/>
    <cellStyle name="Percent 2 3 2 9 2" xfId="1154" xr:uid="{00000000-0005-0000-0000-000082040000}"/>
    <cellStyle name="Percent 2 3 2 9 2 2" xfId="1155" xr:uid="{00000000-0005-0000-0000-000083040000}"/>
    <cellStyle name="Percent 2 3 2 9 3" xfId="1156" xr:uid="{00000000-0005-0000-0000-000084040000}"/>
    <cellStyle name="Percent 2 3 3" xfId="1157" xr:uid="{00000000-0005-0000-0000-000085040000}"/>
    <cellStyle name="Percent 2 3 4" xfId="1158" xr:uid="{00000000-0005-0000-0000-000086040000}"/>
    <cellStyle name="Percent 2 3 5" xfId="1159" xr:uid="{00000000-0005-0000-0000-000087040000}"/>
    <cellStyle name="Percent 2 3 6" xfId="1160" xr:uid="{00000000-0005-0000-0000-000088040000}"/>
    <cellStyle name="Percent 2 3 7" xfId="1161" xr:uid="{00000000-0005-0000-0000-000089040000}"/>
    <cellStyle name="Percent 2 3 8" xfId="1162" xr:uid="{00000000-0005-0000-0000-00008A040000}"/>
    <cellStyle name="Percent 2 3 9" xfId="1163" xr:uid="{00000000-0005-0000-0000-00008B040000}"/>
    <cellStyle name="Percent 2 3 9 2" xfId="1164" xr:uid="{00000000-0005-0000-0000-00008C040000}"/>
    <cellStyle name="Percent 2 4" xfId="1165" xr:uid="{00000000-0005-0000-0000-00008D040000}"/>
    <cellStyle name="Percent 2 4 10" xfId="1166" xr:uid="{00000000-0005-0000-0000-00008E040000}"/>
    <cellStyle name="Percent 2 4 2" xfId="1167" xr:uid="{00000000-0005-0000-0000-00008F040000}"/>
    <cellStyle name="Percent 2 4 2 2" xfId="1168" xr:uid="{00000000-0005-0000-0000-000090040000}"/>
    <cellStyle name="Percent 2 4 2 2 2" xfId="1169" xr:uid="{00000000-0005-0000-0000-000091040000}"/>
    <cellStyle name="Percent 2 4 2 2 2 2" xfId="1170" xr:uid="{00000000-0005-0000-0000-000092040000}"/>
    <cellStyle name="Percent 2 4 2 2 3" xfId="1171" xr:uid="{00000000-0005-0000-0000-000093040000}"/>
    <cellStyle name="Percent 2 4 2 3" xfId="1172" xr:uid="{00000000-0005-0000-0000-000094040000}"/>
    <cellStyle name="Percent 2 4 2 3 2" xfId="1173" xr:uid="{00000000-0005-0000-0000-000095040000}"/>
    <cellStyle name="Percent 2 4 2 3 2 2" xfId="1174" xr:uid="{00000000-0005-0000-0000-000096040000}"/>
    <cellStyle name="Percent 2 4 2 3 3" xfId="1175" xr:uid="{00000000-0005-0000-0000-000097040000}"/>
    <cellStyle name="Percent 2 4 2 4" xfId="1176" xr:uid="{00000000-0005-0000-0000-000098040000}"/>
    <cellStyle name="Percent 2 4 2 4 2" xfId="1177" xr:uid="{00000000-0005-0000-0000-000099040000}"/>
    <cellStyle name="Percent 2 4 2 4 2 2" xfId="1178" xr:uid="{00000000-0005-0000-0000-00009A040000}"/>
    <cellStyle name="Percent 2 4 2 4 3" xfId="1179" xr:uid="{00000000-0005-0000-0000-00009B040000}"/>
    <cellStyle name="Percent 2 4 2 5" xfId="1180" xr:uid="{00000000-0005-0000-0000-00009C040000}"/>
    <cellStyle name="Percent 2 4 2 5 2" xfId="1181" xr:uid="{00000000-0005-0000-0000-00009D040000}"/>
    <cellStyle name="Percent 2 4 2 5 2 2" xfId="1182" xr:uid="{00000000-0005-0000-0000-00009E040000}"/>
    <cellStyle name="Percent 2 4 2 5 3" xfId="1183" xr:uid="{00000000-0005-0000-0000-00009F040000}"/>
    <cellStyle name="Percent 2 4 2 6" xfId="1184" xr:uid="{00000000-0005-0000-0000-0000A0040000}"/>
    <cellStyle name="Percent 2 4 2 6 2" xfId="1185" xr:uid="{00000000-0005-0000-0000-0000A1040000}"/>
    <cellStyle name="Percent 2 4 2 6 2 2" xfId="1186" xr:uid="{00000000-0005-0000-0000-0000A2040000}"/>
    <cellStyle name="Percent 2 4 2 6 3" xfId="1187" xr:uid="{00000000-0005-0000-0000-0000A3040000}"/>
    <cellStyle name="Percent 2 4 2 7" xfId="1188" xr:uid="{00000000-0005-0000-0000-0000A4040000}"/>
    <cellStyle name="Percent 2 4 2 7 2" xfId="1189" xr:uid="{00000000-0005-0000-0000-0000A5040000}"/>
    <cellStyle name="Percent 2 4 2 7 2 2" xfId="1190" xr:uid="{00000000-0005-0000-0000-0000A6040000}"/>
    <cellStyle name="Percent 2 4 2 7 3" xfId="1191" xr:uid="{00000000-0005-0000-0000-0000A7040000}"/>
    <cellStyle name="Percent 2 4 2 8" xfId="1192" xr:uid="{00000000-0005-0000-0000-0000A8040000}"/>
    <cellStyle name="Percent 2 4 2 8 2" xfId="1193" xr:uid="{00000000-0005-0000-0000-0000A9040000}"/>
    <cellStyle name="Percent 2 4 2 8 2 2" xfId="1194" xr:uid="{00000000-0005-0000-0000-0000AA040000}"/>
    <cellStyle name="Percent 2 4 2 8 3" xfId="1195" xr:uid="{00000000-0005-0000-0000-0000AB040000}"/>
    <cellStyle name="Percent 2 4 2 9" xfId="1196" xr:uid="{00000000-0005-0000-0000-0000AC040000}"/>
    <cellStyle name="Percent 2 4 2 9 2" xfId="1197" xr:uid="{00000000-0005-0000-0000-0000AD040000}"/>
    <cellStyle name="Percent 2 4 2 9 2 2" xfId="1198" xr:uid="{00000000-0005-0000-0000-0000AE040000}"/>
    <cellStyle name="Percent 2 4 2 9 3" xfId="1199" xr:uid="{00000000-0005-0000-0000-0000AF040000}"/>
    <cellStyle name="Percent 2 4 3" xfId="1200" xr:uid="{00000000-0005-0000-0000-0000B0040000}"/>
    <cellStyle name="Percent 2 4 4" xfId="1201" xr:uid="{00000000-0005-0000-0000-0000B1040000}"/>
    <cellStyle name="Percent 2 4 5" xfId="1202" xr:uid="{00000000-0005-0000-0000-0000B2040000}"/>
    <cellStyle name="Percent 2 4 6" xfId="1203" xr:uid="{00000000-0005-0000-0000-0000B3040000}"/>
    <cellStyle name="Percent 2 4 7" xfId="1204" xr:uid="{00000000-0005-0000-0000-0000B4040000}"/>
    <cellStyle name="Percent 2 4 8" xfId="1205" xr:uid="{00000000-0005-0000-0000-0000B5040000}"/>
    <cellStyle name="Percent 2 4 9" xfId="1206" xr:uid="{00000000-0005-0000-0000-0000B6040000}"/>
    <cellStyle name="Percent 2 4 9 2" xfId="1207" xr:uid="{00000000-0005-0000-0000-0000B7040000}"/>
    <cellStyle name="Percent 2 5" xfId="1208" xr:uid="{00000000-0005-0000-0000-0000B8040000}"/>
    <cellStyle name="Percent 2 5 2" xfId="1209" xr:uid="{00000000-0005-0000-0000-0000B9040000}"/>
    <cellStyle name="Percent 2 5 2 2" xfId="1210" xr:uid="{00000000-0005-0000-0000-0000BA040000}"/>
    <cellStyle name="Percent 2 5 2 2 2" xfId="1211" xr:uid="{00000000-0005-0000-0000-0000BB040000}"/>
    <cellStyle name="Percent 2 5 2 3" xfId="1212" xr:uid="{00000000-0005-0000-0000-0000BC040000}"/>
    <cellStyle name="Percent 2 5 3" xfId="1213" xr:uid="{00000000-0005-0000-0000-0000BD040000}"/>
    <cellStyle name="Percent 2 5 3 2" xfId="1214" xr:uid="{00000000-0005-0000-0000-0000BE040000}"/>
    <cellStyle name="Percent 2 5 4" xfId="1215" xr:uid="{00000000-0005-0000-0000-0000BF040000}"/>
    <cellStyle name="Percent 2 6" xfId="1216" xr:uid="{00000000-0005-0000-0000-0000C0040000}"/>
    <cellStyle name="Percent 2 6 2" xfId="1217" xr:uid="{00000000-0005-0000-0000-0000C1040000}"/>
    <cellStyle name="Percent 2 6 2 2" xfId="1218" xr:uid="{00000000-0005-0000-0000-0000C2040000}"/>
    <cellStyle name="Percent 2 6 2 2 2" xfId="1219" xr:uid="{00000000-0005-0000-0000-0000C3040000}"/>
    <cellStyle name="Percent 2 6 2 3" xfId="1220" xr:uid="{00000000-0005-0000-0000-0000C4040000}"/>
    <cellStyle name="Percent 2 6 3" xfId="1221" xr:uid="{00000000-0005-0000-0000-0000C5040000}"/>
    <cellStyle name="Percent 2 6 3 2" xfId="1222" xr:uid="{00000000-0005-0000-0000-0000C6040000}"/>
    <cellStyle name="Percent 2 6 4" xfId="1223" xr:uid="{00000000-0005-0000-0000-0000C7040000}"/>
    <cellStyle name="Percent 2 7" xfId="1224" xr:uid="{00000000-0005-0000-0000-0000C8040000}"/>
    <cellStyle name="Percent 2 7 2" xfId="1225" xr:uid="{00000000-0005-0000-0000-0000C9040000}"/>
    <cellStyle name="Percent 2 7 2 2" xfId="1226" xr:uid="{00000000-0005-0000-0000-0000CA040000}"/>
    <cellStyle name="Percent 2 7 2 2 2" xfId="1227" xr:uid="{00000000-0005-0000-0000-0000CB040000}"/>
    <cellStyle name="Percent 2 7 2 3" xfId="1228" xr:uid="{00000000-0005-0000-0000-0000CC040000}"/>
    <cellStyle name="Percent 2 7 3" xfId="1229" xr:uid="{00000000-0005-0000-0000-0000CD040000}"/>
    <cellStyle name="Percent 2 7 3 2" xfId="1230" xr:uid="{00000000-0005-0000-0000-0000CE040000}"/>
    <cellStyle name="Percent 2 7 4" xfId="1231" xr:uid="{00000000-0005-0000-0000-0000CF040000}"/>
    <cellStyle name="Percent 2 8" xfId="1232" xr:uid="{00000000-0005-0000-0000-0000D0040000}"/>
    <cellStyle name="Percent 2 8 2" xfId="1233" xr:uid="{00000000-0005-0000-0000-0000D1040000}"/>
    <cellStyle name="Percent 2 8 2 2" xfId="1234" xr:uid="{00000000-0005-0000-0000-0000D2040000}"/>
    <cellStyle name="Percent 2 8 2 2 2" xfId="1235" xr:uid="{00000000-0005-0000-0000-0000D3040000}"/>
    <cellStyle name="Percent 2 8 2 3" xfId="1236" xr:uid="{00000000-0005-0000-0000-0000D4040000}"/>
    <cellStyle name="Percent 2 8 3" xfId="1237" xr:uid="{00000000-0005-0000-0000-0000D5040000}"/>
    <cellStyle name="Percent 2 8 3 2" xfId="1238" xr:uid="{00000000-0005-0000-0000-0000D6040000}"/>
    <cellStyle name="Percent 2 8 4" xfId="1239" xr:uid="{00000000-0005-0000-0000-0000D7040000}"/>
    <cellStyle name="Percent 2 9" xfId="1240" xr:uid="{00000000-0005-0000-0000-0000D8040000}"/>
    <cellStyle name="Percent 20 2" xfId="1241" xr:uid="{00000000-0005-0000-0000-0000D9040000}"/>
    <cellStyle name="Percent 20 3" xfId="1242" xr:uid="{00000000-0005-0000-0000-0000DA040000}"/>
    <cellStyle name="Percent 3" xfId="1243" xr:uid="{00000000-0005-0000-0000-0000DB040000}"/>
    <cellStyle name="Percent 3 10" xfId="1244" xr:uid="{00000000-0005-0000-0000-0000DC040000}"/>
    <cellStyle name="Percent 3 2" xfId="1245" xr:uid="{00000000-0005-0000-0000-0000DD040000}"/>
    <cellStyle name="Percent 3 2 2" xfId="1246" xr:uid="{00000000-0005-0000-0000-0000DE040000}"/>
    <cellStyle name="Percent 3 2 2 2" xfId="1247" xr:uid="{00000000-0005-0000-0000-0000DF040000}"/>
    <cellStyle name="Percent 3 2 2 2 2" xfId="1248" xr:uid="{00000000-0005-0000-0000-0000E0040000}"/>
    <cellStyle name="Percent 3 2 2 3" xfId="1249" xr:uid="{00000000-0005-0000-0000-0000E1040000}"/>
    <cellStyle name="Percent 3 2 3" xfId="1250" xr:uid="{00000000-0005-0000-0000-0000E2040000}"/>
    <cellStyle name="Percent 3 2 3 2" xfId="1251" xr:uid="{00000000-0005-0000-0000-0000E3040000}"/>
    <cellStyle name="Percent 3 2 3 2 2" xfId="1252" xr:uid="{00000000-0005-0000-0000-0000E4040000}"/>
    <cellStyle name="Percent 3 2 3 3" xfId="1253" xr:uid="{00000000-0005-0000-0000-0000E5040000}"/>
    <cellStyle name="Percent 3 2 4" xfId="1254" xr:uid="{00000000-0005-0000-0000-0000E6040000}"/>
    <cellStyle name="Percent 3 2 4 2" xfId="1255" xr:uid="{00000000-0005-0000-0000-0000E7040000}"/>
    <cellStyle name="Percent 3 2 4 2 2" xfId="1256" xr:uid="{00000000-0005-0000-0000-0000E8040000}"/>
    <cellStyle name="Percent 3 2 4 3" xfId="1257" xr:uid="{00000000-0005-0000-0000-0000E9040000}"/>
    <cellStyle name="Percent 3 2 5" xfId="1258" xr:uid="{00000000-0005-0000-0000-0000EA040000}"/>
    <cellStyle name="Percent 3 2 5 2" xfId="1259" xr:uid="{00000000-0005-0000-0000-0000EB040000}"/>
    <cellStyle name="Percent 3 2 5 2 2" xfId="1260" xr:uid="{00000000-0005-0000-0000-0000EC040000}"/>
    <cellStyle name="Percent 3 2 5 3" xfId="1261" xr:uid="{00000000-0005-0000-0000-0000ED040000}"/>
    <cellStyle name="Percent 3 2 6" xfId="1262" xr:uid="{00000000-0005-0000-0000-0000EE040000}"/>
    <cellStyle name="Percent 3 2 6 2" xfId="1263" xr:uid="{00000000-0005-0000-0000-0000EF040000}"/>
    <cellStyle name="Percent 3 2 6 2 2" xfId="1264" xr:uid="{00000000-0005-0000-0000-0000F0040000}"/>
    <cellStyle name="Percent 3 2 6 3" xfId="1265" xr:uid="{00000000-0005-0000-0000-0000F1040000}"/>
    <cellStyle name="Percent 3 2 7" xfId="1266" xr:uid="{00000000-0005-0000-0000-0000F2040000}"/>
    <cellStyle name="Percent 3 2 7 2" xfId="1267" xr:uid="{00000000-0005-0000-0000-0000F3040000}"/>
    <cellStyle name="Percent 3 2 7 2 2" xfId="1268" xr:uid="{00000000-0005-0000-0000-0000F4040000}"/>
    <cellStyle name="Percent 3 2 7 3" xfId="1269" xr:uid="{00000000-0005-0000-0000-0000F5040000}"/>
    <cellStyle name="Percent 3 2 8" xfId="1270" xr:uid="{00000000-0005-0000-0000-0000F6040000}"/>
    <cellStyle name="Percent 3 2 8 2" xfId="1271" xr:uid="{00000000-0005-0000-0000-0000F7040000}"/>
    <cellStyle name="Percent 3 2 8 2 2" xfId="1272" xr:uid="{00000000-0005-0000-0000-0000F8040000}"/>
    <cellStyle name="Percent 3 2 8 3" xfId="1273" xr:uid="{00000000-0005-0000-0000-0000F9040000}"/>
    <cellStyle name="Percent 3 2 9" xfId="1274" xr:uid="{00000000-0005-0000-0000-0000FA040000}"/>
    <cellStyle name="Percent 3 2 9 2" xfId="1275" xr:uid="{00000000-0005-0000-0000-0000FB040000}"/>
    <cellStyle name="Percent 3 2 9 2 2" xfId="1276" xr:uid="{00000000-0005-0000-0000-0000FC040000}"/>
    <cellStyle name="Percent 3 2 9 3" xfId="1277" xr:uid="{00000000-0005-0000-0000-0000FD040000}"/>
    <cellStyle name="Percent 3 3" xfId="1278" xr:uid="{00000000-0005-0000-0000-0000FE040000}"/>
    <cellStyle name="Percent 3 4" xfId="1279" xr:uid="{00000000-0005-0000-0000-0000FF040000}"/>
    <cellStyle name="Percent 3 5" xfId="1280" xr:uid="{00000000-0005-0000-0000-000000050000}"/>
    <cellStyle name="Percent 3 6" xfId="1281" xr:uid="{00000000-0005-0000-0000-000001050000}"/>
    <cellStyle name="Percent 3 7" xfId="1282" xr:uid="{00000000-0005-0000-0000-000002050000}"/>
    <cellStyle name="Percent 3 8" xfId="1283" xr:uid="{00000000-0005-0000-0000-000003050000}"/>
    <cellStyle name="Percent 3 9" xfId="1284" xr:uid="{00000000-0005-0000-0000-000004050000}"/>
    <cellStyle name="Percent 3 9 2" xfId="1285" xr:uid="{00000000-0005-0000-0000-000005050000}"/>
    <cellStyle name="Percent 4" xfId="1286" xr:uid="{00000000-0005-0000-0000-000006050000}"/>
    <cellStyle name="Percent 4 10" xfId="1287" xr:uid="{00000000-0005-0000-0000-000007050000}"/>
    <cellStyle name="Percent 4 2" xfId="1288" xr:uid="{00000000-0005-0000-0000-000008050000}"/>
    <cellStyle name="Percent 4 3" xfId="1289" xr:uid="{00000000-0005-0000-0000-000009050000}"/>
    <cellStyle name="Percent 4 4" xfId="1290" xr:uid="{00000000-0005-0000-0000-00000A050000}"/>
    <cellStyle name="Percent 4 5" xfId="1291" xr:uid="{00000000-0005-0000-0000-00000B050000}"/>
    <cellStyle name="Percent 4 6" xfId="1292" xr:uid="{00000000-0005-0000-0000-00000C050000}"/>
    <cellStyle name="Percent 4 7" xfId="1293" xr:uid="{00000000-0005-0000-0000-00000D050000}"/>
    <cellStyle name="Percent 4 8" xfId="1294" xr:uid="{00000000-0005-0000-0000-00000E050000}"/>
    <cellStyle name="Percent 4 9" xfId="1295" xr:uid="{00000000-0005-0000-0000-00000F050000}"/>
    <cellStyle name="Percent 5" xfId="1296" xr:uid="{00000000-0005-0000-0000-000010050000}"/>
    <cellStyle name="Percent 6" xfId="1297" xr:uid="{00000000-0005-0000-0000-000011050000}"/>
    <cellStyle name="Percent 6 10" xfId="1298" xr:uid="{00000000-0005-0000-0000-000012050000}"/>
    <cellStyle name="Percent 6 2" xfId="1299" xr:uid="{00000000-0005-0000-0000-000013050000}"/>
    <cellStyle name="Percent 6 3" xfId="1300" xr:uid="{00000000-0005-0000-0000-000014050000}"/>
    <cellStyle name="Percent 6 4" xfId="1301" xr:uid="{00000000-0005-0000-0000-000015050000}"/>
    <cellStyle name="Percent 6 5" xfId="1302" xr:uid="{00000000-0005-0000-0000-000016050000}"/>
    <cellStyle name="Percent 6 6" xfId="1303" xr:uid="{00000000-0005-0000-0000-000017050000}"/>
    <cellStyle name="Percent 6 7" xfId="1304" xr:uid="{00000000-0005-0000-0000-000018050000}"/>
    <cellStyle name="Percent 6 8" xfId="1305" xr:uid="{00000000-0005-0000-0000-000019050000}"/>
    <cellStyle name="Percent 6 9" xfId="1306" xr:uid="{00000000-0005-0000-0000-00001A050000}"/>
    <cellStyle name="Percent 7" xfId="1307" xr:uid="{00000000-0005-0000-0000-00001B050000}"/>
    <cellStyle name="Percent 8" xfId="1308" xr:uid="{00000000-0005-0000-0000-00001C050000}"/>
    <cellStyle name="Percent 8 10" xfId="1309" xr:uid="{00000000-0005-0000-0000-00001D050000}"/>
    <cellStyle name="Percent 8 2" xfId="1310" xr:uid="{00000000-0005-0000-0000-00001E050000}"/>
    <cellStyle name="Percent 8 3" xfId="1311" xr:uid="{00000000-0005-0000-0000-00001F050000}"/>
    <cellStyle name="Percent 8 4" xfId="1312" xr:uid="{00000000-0005-0000-0000-000020050000}"/>
    <cellStyle name="Percent 8 5" xfId="1313" xr:uid="{00000000-0005-0000-0000-000021050000}"/>
    <cellStyle name="Percent 8 6" xfId="1314" xr:uid="{00000000-0005-0000-0000-000022050000}"/>
    <cellStyle name="Percent 8 7" xfId="1315" xr:uid="{00000000-0005-0000-0000-000023050000}"/>
    <cellStyle name="Percent 8 8" xfId="1316" xr:uid="{00000000-0005-0000-0000-000024050000}"/>
    <cellStyle name="Percent 8 9" xfId="1317" xr:uid="{00000000-0005-0000-0000-000025050000}"/>
    <cellStyle name="Title" xfId="1318" builtinId="15" customBuiltin="1"/>
    <cellStyle name="Title 2" xfId="1319" xr:uid="{00000000-0005-0000-0000-000027050000}"/>
    <cellStyle name="Title 2 2" xfId="1320" xr:uid="{00000000-0005-0000-0000-000028050000}"/>
    <cellStyle name="Title 2 3" xfId="1321" xr:uid="{00000000-0005-0000-0000-000029050000}"/>
    <cellStyle name="Title 2 4" xfId="1322" xr:uid="{00000000-0005-0000-0000-00002A050000}"/>
    <cellStyle name="Title 3" xfId="1323" xr:uid="{00000000-0005-0000-0000-00002B050000}"/>
    <cellStyle name="Title 4" xfId="1324" xr:uid="{00000000-0005-0000-0000-00002C050000}"/>
    <cellStyle name="Title 5" xfId="1325" xr:uid="{00000000-0005-0000-0000-00002D050000}"/>
    <cellStyle name="Title 6" xfId="1326" xr:uid="{00000000-0005-0000-0000-00002E050000}"/>
    <cellStyle name="Total" xfId="1327" builtinId="25" customBuiltin="1"/>
    <cellStyle name="Total 2" xfId="1328" xr:uid="{00000000-0005-0000-0000-000030050000}"/>
    <cellStyle name="Total 2 2" xfId="1329" xr:uid="{00000000-0005-0000-0000-000031050000}"/>
    <cellStyle name="Total 2 3" xfId="1330" xr:uid="{00000000-0005-0000-0000-000032050000}"/>
    <cellStyle name="Total 2 4" xfId="1331" xr:uid="{00000000-0005-0000-0000-000033050000}"/>
    <cellStyle name="Total 3" xfId="1332" xr:uid="{00000000-0005-0000-0000-000034050000}"/>
    <cellStyle name="Total 4" xfId="1333" xr:uid="{00000000-0005-0000-0000-000035050000}"/>
    <cellStyle name="Total 5" xfId="1334" xr:uid="{00000000-0005-0000-0000-000036050000}"/>
    <cellStyle name="Total 6" xfId="1335" xr:uid="{00000000-0005-0000-0000-000037050000}"/>
    <cellStyle name="Warning Text" xfId="1336" builtinId="11" customBuiltin="1"/>
    <cellStyle name="Warning Text 2" xfId="1337" xr:uid="{00000000-0005-0000-0000-000039050000}"/>
    <cellStyle name="Warning Text 2 2" xfId="1338" xr:uid="{00000000-0005-0000-0000-00003A050000}"/>
    <cellStyle name="Warning Text 2 3" xfId="1339" xr:uid="{00000000-0005-0000-0000-00003B050000}"/>
    <cellStyle name="Warning Text 2 4" xfId="1340" xr:uid="{00000000-0005-0000-0000-00003C050000}"/>
    <cellStyle name="Warning Text 3" xfId="1341" xr:uid="{00000000-0005-0000-0000-00003D050000}"/>
    <cellStyle name="Warning Text 4" xfId="1342" xr:uid="{00000000-0005-0000-0000-00003E050000}"/>
    <cellStyle name="Warning Text 5" xfId="1343" xr:uid="{00000000-0005-0000-0000-00003F050000}"/>
    <cellStyle name="Warning Text 6" xfId="1344" xr:uid="{00000000-0005-0000-0000-000040050000}"/>
  </cellStyles>
  <dxfs count="36">
    <dxf>
      <font>
        <b/>
        <i val="0"/>
        <color rgb="FFFF0000"/>
      </font>
      <fill>
        <patternFill patternType="none">
          <bgColor auto="1"/>
        </patternFill>
      </fill>
    </dxf>
    <dxf>
      <font>
        <b/>
        <i val="0"/>
        <condense val="0"/>
        <extend val="0"/>
        <color indexed="9"/>
      </font>
      <fill>
        <patternFill>
          <bgColor indexed="10"/>
        </patternFill>
      </fill>
    </dxf>
    <dxf>
      <font>
        <color indexed="8"/>
      </font>
      <fill>
        <patternFill>
          <bgColor rgb="FFC0C0C0"/>
        </patternFill>
      </fill>
    </dxf>
    <dxf>
      <font>
        <color theme="0" tint="-0.34998626667073579"/>
      </font>
    </dxf>
    <dxf>
      <font>
        <color rgb="FFFF0000"/>
      </font>
    </dxf>
    <dxf>
      <font>
        <b/>
        <i val="0"/>
        <condense val="0"/>
        <extend val="0"/>
        <color indexed="9"/>
      </font>
      <fill>
        <patternFill>
          <bgColor indexed="10"/>
        </patternFill>
      </fill>
    </dxf>
    <dxf>
      <font>
        <color indexed="8"/>
      </font>
      <fill>
        <patternFill>
          <bgColor rgb="FFC0C0C0"/>
        </patternFill>
      </fill>
    </dxf>
    <dxf>
      <font>
        <color rgb="FFFF0000"/>
      </font>
      <fill>
        <patternFill>
          <bgColor theme="0"/>
        </patternFill>
      </fill>
    </dxf>
    <dxf>
      <font>
        <b/>
        <i val="0"/>
        <color rgb="FFFF0000"/>
      </font>
      <fill>
        <patternFill patternType="solid">
          <bgColor theme="0"/>
        </patternFill>
      </fill>
    </dxf>
    <dxf>
      <font>
        <color theme="1"/>
      </font>
    </dxf>
    <dxf>
      <font>
        <color rgb="FFCDCFD0"/>
      </font>
    </dxf>
    <dxf>
      <font>
        <color rgb="FFCDCFD0"/>
      </font>
    </dxf>
    <dxf>
      <font>
        <color theme="1"/>
      </font>
    </dxf>
    <dxf>
      <font>
        <b/>
        <i val="0"/>
        <color rgb="FFFF0000"/>
      </font>
      <fill>
        <patternFill patternType="none">
          <bgColor auto="1"/>
        </patternFill>
      </fill>
    </dxf>
    <dxf>
      <font>
        <color rgb="FFFF0000"/>
      </font>
    </dxf>
    <dxf>
      <font>
        <color theme="0" tint="-0.34998626667073579"/>
      </font>
    </dxf>
    <dxf>
      <font>
        <b/>
        <i val="0"/>
        <condense val="0"/>
        <extend val="0"/>
        <color indexed="9"/>
      </font>
      <fill>
        <patternFill>
          <bgColor indexed="10"/>
        </patternFill>
      </fill>
    </dxf>
    <dxf>
      <font>
        <color indexed="8"/>
      </font>
      <fill>
        <patternFill>
          <bgColor rgb="FFC0C0C0"/>
        </patternFill>
      </fill>
    </dxf>
    <dxf>
      <font>
        <color rgb="FFFF0000"/>
      </font>
      <fill>
        <patternFill>
          <bgColor theme="0"/>
        </patternFill>
      </fill>
    </dxf>
    <dxf>
      <font>
        <b/>
        <i val="0"/>
        <color rgb="FFFF0000"/>
      </font>
      <fill>
        <patternFill patternType="solid">
          <bgColor theme="0"/>
        </patternFill>
      </fill>
    </dxf>
    <dxf>
      <font>
        <color theme="1"/>
      </font>
    </dxf>
    <dxf>
      <font>
        <color rgb="FFCDCFD0"/>
      </font>
    </dxf>
    <dxf>
      <font>
        <color rgb="FFCDCFD0"/>
      </font>
    </dxf>
    <dxf>
      <font>
        <color theme="1"/>
      </font>
    </dxf>
    <dxf>
      <font>
        <b/>
        <i val="0"/>
        <color rgb="FFFF0000"/>
      </font>
    </dxf>
    <dxf>
      <font>
        <b/>
        <i val="0"/>
        <color theme="0"/>
      </font>
    </dxf>
    <dxf>
      <font>
        <color rgb="FFFF0000"/>
      </font>
      <fill>
        <patternFill patternType="solid">
          <bgColor theme="0"/>
        </patternFill>
      </fill>
    </dxf>
    <dxf>
      <font>
        <color rgb="FFFF0000"/>
      </font>
    </dxf>
    <dxf>
      <font>
        <color theme="0" tint="-0.34998626667073579"/>
      </font>
    </dxf>
    <dxf>
      <font>
        <b/>
        <i val="0"/>
        <condense val="0"/>
        <extend val="0"/>
        <color indexed="9"/>
      </font>
      <fill>
        <patternFill>
          <bgColor indexed="10"/>
        </patternFill>
      </fill>
    </dxf>
    <dxf>
      <font>
        <color indexed="8"/>
      </font>
      <fill>
        <patternFill>
          <bgColor rgb="FFC0C0C0"/>
        </patternFill>
      </fill>
    </dxf>
    <dxf>
      <font>
        <color rgb="FFFF0000"/>
      </font>
      <fill>
        <patternFill>
          <bgColor theme="0"/>
        </patternFill>
      </fill>
    </dxf>
    <dxf>
      <font>
        <color theme="1"/>
      </font>
    </dxf>
    <dxf>
      <font>
        <color rgb="FFCDCFD0"/>
      </font>
    </dxf>
    <dxf>
      <font>
        <color rgb="FFCDCFD0"/>
      </font>
    </dxf>
    <dxf>
      <font>
        <color theme="1"/>
      </font>
    </dxf>
  </dxfs>
  <tableStyles count="0" defaultTableStyle="TableStyleMedium9" defaultPivotStyle="PivotStyleLight16"/>
  <colors>
    <mruColors>
      <color rgb="FFA20000"/>
      <color rgb="FFFFB9B9"/>
      <color rgb="FFFFAFAF"/>
      <color rgb="FFC0C0C0"/>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704850</xdr:colOff>
      <xdr:row>20</xdr:row>
      <xdr:rowOff>9525</xdr:rowOff>
    </xdr:from>
    <xdr:to>
      <xdr:col>11</xdr:col>
      <xdr:colOff>1057275</xdr:colOff>
      <xdr:row>23</xdr:row>
      <xdr:rowOff>19050</xdr:rowOff>
    </xdr:to>
    <xdr:pic>
      <xdr:nvPicPr>
        <xdr:cNvPr id="1219" name="Picture 1">
          <a:extLst>
            <a:ext uri="{FF2B5EF4-FFF2-40B4-BE49-F238E27FC236}">
              <a16:creationId xmlns:a16="http://schemas.microsoft.com/office/drawing/2014/main" id="{00000000-0008-0000-0000-0000C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5600" y="3724275"/>
          <a:ext cx="19145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3390900</xdr:colOff>
      <xdr:row>2</xdr:row>
      <xdr:rowOff>152400</xdr:rowOff>
    </xdr:from>
    <xdr:to>
      <xdr:col>2</xdr:col>
      <xdr:colOff>3686175</xdr:colOff>
      <xdr:row>3</xdr:row>
      <xdr:rowOff>219075</xdr:rowOff>
    </xdr:to>
    <xdr:pic>
      <xdr:nvPicPr>
        <xdr:cNvPr id="1220" name="Picture 9">
          <a:extLst>
            <a:ext uri="{FF2B5EF4-FFF2-40B4-BE49-F238E27FC236}">
              <a16:creationId xmlns:a16="http://schemas.microsoft.com/office/drawing/2014/main" id="{00000000-0008-0000-0000-0000C4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1425" y="533400"/>
          <a:ext cx="2952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714375</xdr:colOff>
      <xdr:row>20</xdr:row>
      <xdr:rowOff>19050</xdr:rowOff>
    </xdr:from>
    <xdr:to>
      <xdr:col>12</xdr:col>
      <xdr:colOff>0</xdr:colOff>
      <xdr:row>23</xdr:row>
      <xdr:rowOff>19050</xdr:rowOff>
    </xdr:to>
    <xdr:pic>
      <xdr:nvPicPr>
        <xdr:cNvPr id="2155" name="Picture 1">
          <a:extLst>
            <a:ext uri="{FF2B5EF4-FFF2-40B4-BE49-F238E27FC236}">
              <a16:creationId xmlns:a16="http://schemas.microsoft.com/office/drawing/2014/main" id="{00000000-0008-0000-0100-00006B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5125" y="3733800"/>
          <a:ext cx="19145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714375</xdr:colOff>
      <xdr:row>20</xdr:row>
      <xdr:rowOff>19050</xdr:rowOff>
    </xdr:from>
    <xdr:to>
      <xdr:col>12</xdr:col>
      <xdr:colOff>0</xdr:colOff>
      <xdr:row>23</xdr:row>
      <xdr:rowOff>17145</xdr:rowOff>
    </xdr:to>
    <xdr:pic>
      <xdr:nvPicPr>
        <xdr:cNvPr id="3172" name="Picture 1">
          <a:extLst>
            <a:ext uri="{FF2B5EF4-FFF2-40B4-BE49-F238E27FC236}">
              <a16:creationId xmlns:a16="http://schemas.microsoft.com/office/drawing/2014/main" id="{00000000-0008-0000-0300-000064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5125" y="3733800"/>
          <a:ext cx="19145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1924050</xdr:colOff>
      <xdr:row>2</xdr:row>
      <xdr:rowOff>167640</xdr:rowOff>
    </xdr:to>
    <xdr:pic>
      <xdr:nvPicPr>
        <xdr:cNvPr id="4200" name="Picture 1">
          <a:extLst>
            <a:ext uri="{FF2B5EF4-FFF2-40B4-BE49-F238E27FC236}">
              <a16:creationId xmlns:a16="http://schemas.microsoft.com/office/drawing/2014/main" id="{00000000-0008-0000-0700-000068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14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M48"/>
  <sheetViews>
    <sheetView showGridLines="0" showRowColHeaders="0" zoomScaleNormal="100" workbookViewId="0">
      <selection activeCell="C14" sqref="C14"/>
    </sheetView>
  </sheetViews>
  <sheetFormatPr defaultColWidth="9.140625" defaultRowHeight="14.25"/>
  <cols>
    <col min="1" max="1" width="2.140625" style="78" customWidth="1"/>
    <col min="2" max="2" width="3" style="78" customWidth="1"/>
    <col min="3" max="3" width="52.5703125" style="78" customWidth="1"/>
    <col min="4" max="4" width="18.42578125" style="78" customWidth="1"/>
    <col min="5" max="5" width="11" style="78" customWidth="1"/>
    <col min="6" max="6" width="6.7109375" style="78" customWidth="1"/>
    <col min="7" max="7" width="12.28515625" style="78" customWidth="1"/>
    <col min="8" max="8" width="12.5703125" style="78" customWidth="1"/>
    <col min="9" max="9" width="10" style="78" customWidth="1"/>
    <col min="10" max="10" width="12.42578125" style="78" customWidth="1"/>
    <col min="11" max="11" width="8.140625" style="78" customWidth="1"/>
    <col min="12" max="12" width="14" style="78" customWidth="1"/>
    <col min="13" max="13" width="9.140625" style="78"/>
    <col min="14" max="16384" width="9.140625" style="80"/>
  </cols>
  <sheetData>
    <row r="1" spans="2:12">
      <c r="B1" s="79"/>
    </row>
    <row r="2" spans="2:12" ht="15.75">
      <c r="C2" s="116" t="s">
        <v>63</v>
      </c>
      <c r="D2" s="116"/>
      <c r="E2" s="116"/>
      <c r="F2" s="116"/>
      <c r="L2" s="81"/>
    </row>
    <row r="3" spans="2:12">
      <c r="C3" s="80"/>
      <c r="D3" s="80"/>
      <c r="E3" s="80"/>
      <c r="F3" s="80"/>
    </row>
    <row r="4" spans="2:12" ht="20.25" customHeight="1">
      <c r="C4" s="82" t="s">
        <v>64</v>
      </c>
      <c r="D4" s="80"/>
      <c r="E4" s="80"/>
      <c r="F4" s="80"/>
    </row>
    <row r="5" spans="2:12">
      <c r="C5" s="82" t="s">
        <v>65</v>
      </c>
      <c r="D5" s="80"/>
      <c r="E5" s="80"/>
      <c r="F5" s="80"/>
    </row>
    <row r="6" spans="2:12" ht="14.25" customHeight="1">
      <c r="C6" s="80"/>
      <c r="D6" s="80"/>
      <c r="E6" s="80"/>
      <c r="F6" s="80"/>
      <c r="G6" s="127"/>
      <c r="H6" s="122"/>
      <c r="I6" s="122"/>
      <c r="J6" s="122"/>
      <c r="K6" s="122"/>
      <c r="L6" s="122"/>
    </row>
    <row r="7" spans="2:12">
      <c r="C7" s="83" t="s">
        <v>66</v>
      </c>
      <c r="D7" s="80"/>
      <c r="E7" s="80"/>
      <c r="F7" s="80"/>
      <c r="G7" s="127"/>
      <c r="H7" s="122"/>
      <c r="I7" s="122"/>
      <c r="J7" s="122"/>
      <c r="K7" s="122"/>
      <c r="L7" s="122"/>
    </row>
    <row r="8" spans="2:12">
      <c r="C8" s="80"/>
      <c r="D8" s="80"/>
      <c r="E8" s="80"/>
      <c r="F8" s="80"/>
      <c r="G8" s="72"/>
      <c r="H8" s="73"/>
      <c r="I8" s="74"/>
      <c r="J8" s="75"/>
      <c r="K8" s="76"/>
      <c r="L8" s="77"/>
    </row>
    <row r="9" spans="2:12">
      <c r="C9" s="82" t="s">
        <v>67</v>
      </c>
      <c r="D9" s="80"/>
      <c r="E9" s="80"/>
      <c r="F9" s="80"/>
      <c r="G9" s="72"/>
      <c r="H9" s="73"/>
      <c r="I9" s="74"/>
      <c r="J9" s="75"/>
      <c r="K9" s="76"/>
      <c r="L9" s="77"/>
    </row>
    <row r="10" spans="2:12">
      <c r="C10" s="80"/>
      <c r="D10" s="80"/>
      <c r="E10" s="80"/>
      <c r="F10" s="80"/>
      <c r="G10" s="72"/>
      <c r="H10" s="73"/>
      <c r="I10" s="74"/>
      <c r="J10" s="75"/>
      <c r="K10" s="76"/>
      <c r="L10" s="77"/>
    </row>
    <row r="11" spans="2:12">
      <c r="C11" s="82" t="s">
        <v>68</v>
      </c>
      <c r="D11" s="80"/>
      <c r="E11" s="80"/>
      <c r="F11" s="80"/>
      <c r="G11" s="123"/>
      <c r="H11" s="123"/>
      <c r="I11" s="123"/>
      <c r="J11" s="123"/>
      <c r="K11" s="123"/>
      <c r="L11" s="123"/>
    </row>
    <row r="12" spans="2:12" ht="14.25" customHeight="1">
      <c r="C12" s="80"/>
      <c r="D12" s="80"/>
      <c r="E12" s="80"/>
      <c r="F12" s="80"/>
      <c r="G12" s="123"/>
      <c r="H12" s="123"/>
      <c r="I12" s="123"/>
      <c r="J12" s="123"/>
      <c r="K12" s="123"/>
      <c r="L12" s="123"/>
    </row>
    <row r="13" spans="2:12" ht="14.25" customHeight="1">
      <c r="C13" s="94" t="s">
        <v>69</v>
      </c>
      <c r="D13" s="80"/>
      <c r="E13" s="80"/>
      <c r="F13" s="80"/>
      <c r="G13" s="123"/>
      <c r="H13" s="123"/>
      <c r="I13" s="123"/>
      <c r="J13" s="123"/>
      <c r="K13" s="123"/>
      <c r="L13" s="123"/>
    </row>
    <row r="14" spans="2:12" ht="14.25" customHeight="1">
      <c r="C14" s="84"/>
      <c r="D14" s="69"/>
      <c r="E14" s="85"/>
    </row>
    <row r="15" spans="2:12" ht="14.25" customHeight="1">
      <c r="C15" s="84"/>
      <c r="D15" s="69"/>
      <c r="E15" s="85"/>
      <c r="G15" s="124"/>
      <c r="H15" s="124"/>
      <c r="I15" s="124"/>
      <c r="J15" s="124"/>
      <c r="K15" s="124"/>
      <c r="L15" s="125"/>
    </row>
    <row r="16" spans="2:12" ht="14.25" customHeight="1">
      <c r="C16" s="84"/>
      <c r="D16" s="69"/>
      <c r="E16" s="85"/>
      <c r="G16" s="124"/>
      <c r="H16" s="124"/>
      <c r="I16" s="124"/>
      <c r="J16" s="124"/>
      <c r="K16" s="124"/>
      <c r="L16" s="125"/>
    </row>
    <row r="17" spans="2:12" ht="14.25" customHeight="1">
      <c r="C17" s="84"/>
      <c r="D17" s="69"/>
      <c r="E17" s="85"/>
      <c r="G17" s="124"/>
      <c r="H17" s="124"/>
      <c r="I17" s="124"/>
      <c r="J17" s="124"/>
      <c r="K17" s="124"/>
      <c r="L17" s="125"/>
    </row>
    <row r="18" spans="2:12" ht="14.25" customHeight="1">
      <c r="C18" s="84"/>
      <c r="D18" s="69"/>
      <c r="E18" s="85"/>
      <c r="G18" s="124"/>
      <c r="H18" s="124"/>
      <c r="I18" s="124"/>
      <c r="J18" s="124"/>
      <c r="K18" s="124"/>
      <c r="L18" s="125"/>
    </row>
    <row r="19" spans="2:12" ht="14.25" customHeight="1">
      <c r="C19" s="84"/>
      <c r="D19" s="69"/>
      <c r="E19" s="85"/>
      <c r="G19" s="124"/>
      <c r="H19" s="124"/>
      <c r="I19" s="124"/>
      <c r="J19" s="124"/>
      <c r="K19" s="124"/>
      <c r="L19" s="125"/>
    </row>
    <row r="20" spans="2:12" ht="14.25" customHeight="1">
      <c r="C20" s="84"/>
      <c r="D20" s="69"/>
      <c r="E20" s="85"/>
      <c r="G20" s="124"/>
      <c r="H20" s="124"/>
      <c r="I20" s="124"/>
      <c r="J20" s="124"/>
      <c r="K20" s="124"/>
      <c r="L20" s="125"/>
    </row>
    <row r="21" spans="2:12">
      <c r="C21" s="86"/>
      <c r="D21" s="70"/>
      <c r="E21" s="71"/>
    </row>
    <row r="23" spans="2:12" ht="15">
      <c r="C23" s="126"/>
      <c r="D23" s="126"/>
      <c r="E23" s="126"/>
    </row>
    <row r="24" spans="2:12" ht="15">
      <c r="C24" s="87"/>
      <c r="D24" s="87"/>
      <c r="E24" s="87"/>
    </row>
    <row r="25" spans="2:12" ht="28.5" customHeight="1">
      <c r="C25" s="121"/>
      <c r="D25" s="121"/>
      <c r="E25" s="121"/>
    </row>
    <row r="27" spans="2:12" ht="18.75" customHeight="1">
      <c r="C27" s="88"/>
    </row>
    <row r="28" spans="2:12" ht="18.75" customHeight="1">
      <c r="C28" s="117"/>
      <c r="D28" s="117"/>
    </row>
    <row r="29" spans="2:12" ht="18" customHeight="1">
      <c r="B29" s="89"/>
      <c r="C29" s="118"/>
      <c r="D29" s="119"/>
      <c r="E29" s="119"/>
    </row>
    <row r="30" spans="2:12" ht="16.5" customHeight="1">
      <c r="B30" s="89"/>
      <c r="C30" s="118"/>
      <c r="D30" s="118"/>
      <c r="E30" s="118"/>
    </row>
    <row r="31" spans="2:12" ht="27.75" customHeight="1">
      <c r="B31" s="89"/>
      <c r="C31" s="118"/>
      <c r="D31" s="119"/>
      <c r="E31" s="119"/>
    </row>
    <row r="32" spans="2:12" ht="27.75" customHeight="1">
      <c r="B32" s="89"/>
      <c r="C32" s="118"/>
      <c r="D32" s="119"/>
      <c r="E32" s="119"/>
    </row>
    <row r="33" spans="2:5" ht="15">
      <c r="B33" s="89"/>
      <c r="C33" s="90"/>
      <c r="D33" s="90"/>
      <c r="E33" s="90"/>
    </row>
    <row r="34" spans="2:5" ht="12" customHeight="1">
      <c r="B34" s="89"/>
      <c r="C34" s="120"/>
      <c r="D34" s="120"/>
      <c r="E34" s="120"/>
    </row>
    <row r="35" spans="2:5" ht="15">
      <c r="B35" s="89"/>
      <c r="C35" s="120"/>
      <c r="D35" s="120"/>
      <c r="E35" s="120"/>
    </row>
    <row r="36" spans="2:5" ht="15">
      <c r="B36" s="91"/>
      <c r="C36" s="92"/>
      <c r="D36" s="92"/>
      <c r="E36" s="92"/>
    </row>
    <row r="37" spans="2:5" ht="17.25" customHeight="1">
      <c r="C37" s="88"/>
      <c r="D37" s="92"/>
      <c r="E37" s="92"/>
    </row>
    <row r="38" spans="2:5" ht="14.25" customHeight="1">
      <c r="C38" s="114"/>
      <c r="D38" s="114"/>
      <c r="E38" s="114"/>
    </row>
    <row r="39" spans="2:5">
      <c r="C39" s="114"/>
      <c r="D39" s="114"/>
      <c r="E39" s="114"/>
    </row>
    <row r="40" spans="2:5">
      <c r="C40" s="114"/>
      <c r="D40" s="114"/>
      <c r="E40" s="114"/>
    </row>
    <row r="41" spans="2:5">
      <c r="C41" s="114"/>
      <c r="D41" s="114"/>
      <c r="E41" s="114"/>
    </row>
    <row r="42" spans="2:5">
      <c r="C42" s="114"/>
      <c r="D42" s="114"/>
      <c r="E42" s="114"/>
    </row>
    <row r="43" spans="2:5">
      <c r="C43" s="114"/>
      <c r="D43" s="114"/>
      <c r="E43" s="114"/>
    </row>
    <row r="44" spans="2:5">
      <c r="C44" s="114"/>
      <c r="D44" s="114"/>
      <c r="E44" s="114"/>
    </row>
    <row r="45" spans="2:5">
      <c r="C45" s="114"/>
      <c r="D45" s="114"/>
      <c r="E45" s="114"/>
    </row>
    <row r="46" spans="2:5" ht="23.25" customHeight="1">
      <c r="C46" s="93"/>
      <c r="D46" s="93"/>
      <c r="E46" s="93"/>
    </row>
    <row r="47" spans="2:5" ht="45" customHeight="1">
      <c r="C47" s="115"/>
      <c r="D47" s="115"/>
      <c r="E47" s="115"/>
    </row>
    <row r="48" spans="2:5">
      <c r="C48" s="115"/>
      <c r="D48" s="115"/>
      <c r="E48" s="115"/>
    </row>
  </sheetData>
  <sheetProtection selectLockedCells="1"/>
  <mergeCells count="20">
    <mergeCell ref="L6:L7"/>
    <mergeCell ref="G11:L13"/>
    <mergeCell ref="G15:K20"/>
    <mergeCell ref="L15:L20"/>
    <mergeCell ref="C23:E23"/>
    <mergeCell ref="G6:G7"/>
    <mergeCell ref="H6:H7"/>
    <mergeCell ref="I6:I7"/>
    <mergeCell ref="J6:J7"/>
    <mergeCell ref="K6:K7"/>
    <mergeCell ref="C38:E45"/>
    <mergeCell ref="C47:E48"/>
    <mergeCell ref="C2:F2"/>
    <mergeCell ref="C28:D28"/>
    <mergeCell ref="C29:E29"/>
    <mergeCell ref="C30:E30"/>
    <mergeCell ref="C31:E31"/>
    <mergeCell ref="C32:E32"/>
    <mergeCell ref="C34:E35"/>
    <mergeCell ref="C25:E25"/>
  </mergeCells>
  <conditionalFormatting sqref="D14:D20">
    <cfRule type="expression" dxfId="35" priority="9" stopIfTrue="1">
      <formula>MethodInput="Amount"</formula>
    </cfRule>
    <cfRule type="expression" dxfId="34" priority="10" stopIfTrue="1">
      <formula>MethodInput="Percent"</formula>
    </cfRule>
  </conditionalFormatting>
  <conditionalFormatting sqref="E14:E20">
    <cfRule type="expression" dxfId="33" priority="7" stopIfTrue="1">
      <formula>MethodInput="Amount"</formula>
    </cfRule>
    <cfRule type="expression" dxfId="32" priority="8" stopIfTrue="1">
      <formula>MethodInput="Percent"</formula>
    </cfRule>
  </conditionalFormatting>
  <conditionalFormatting sqref="E21">
    <cfRule type="expression" dxfId="31" priority="5" stopIfTrue="1">
      <formula>$E$21&lt;&gt;1</formula>
    </cfRule>
  </conditionalFormatting>
  <conditionalFormatting sqref="L15">
    <cfRule type="cellIs" dxfId="30" priority="11" stopIfTrue="1" operator="equal">
      <formula>"YES"</formula>
    </cfRule>
    <cfRule type="cellIs" dxfId="29" priority="12" stopIfTrue="1" operator="equal">
      <formula>"NO"</formula>
    </cfRule>
  </conditionalFormatting>
  <conditionalFormatting sqref="J8:J10">
    <cfRule type="cellIs" dxfId="28" priority="1" stopIfTrue="1" operator="equal">
      <formula>"Yes"</formula>
    </cfRule>
    <cfRule type="cellIs" dxfId="27" priority="2" stopIfTrue="1" operator="equal">
      <formula>"No"</formula>
    </cfRule>
  </conditionalFormatting>
  <conditionalFormatting sqref="D21">
    <cfRule type="expression" dxfId="26" priority="26" stopIfTrue="1">
      <formula>#REF!&lt;&gt;$D$21</formula>
    </cfRule>
  </conditionalFormatting>
  <conditionalFormatting sqref="C23:E23">
    <cfRule type="expression" dxfId="25" priority="27" stopIfTrue="1">
      <formula>OR($E$21=1,#REF!=0,#REF!="")</formula>
    </cfRule>
    <cfRule type="expression" dxfId="24" priority="28" stopIfTrue="1">
      <formula>AND($E$21&lt;&gt;1,#REF!&gt;0)</formula>
    </cfRule>
  </conditionalFormatting>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M48"/>
  <sheetViews>
    <sheetView showGridLines="0" showRowColHeaders="0" tabSelected="1" zoomScale="80" zoomScaleNormal="80" workbookViewId="0">
      <selection activeCell="C7" sqref="C7"/>
    </sheetView>
  </sheetViews>
  <sheetFormatPr defaultColWidth="9.140625" defaultRowHeight="14.25"/>
  <cols>
    <col min="1" max="1" width="2.140625" style="1" customWidth="1"/>
    <col min="2" max="2" width="3" style="1" customWidth="1"/>
    <col min="3" max="3" width="52.5703125" style="1" customWidth="1"/>
    <col min="4" max="4" width="18.42578125" style="1" customWidth="1"/>
    <col min="5" max="5" width="11" style="1" customWidth="1"/>
    <col min="6" max="6" width="6.7109375" style="1" customWidth="1"/>
    <col min="7" max="7" width="12.28515625" style="1" customWidth="1"/>
    <col min="8" max="8" width="12.5703125" style="1" customWidth="1"/>
    <col min="9" max="9" width="10" style="1" customWidth="1"/>
    <col min="10" max="10" width="12.42578125" style="1" customWidth="1"/>
    <col min="11" max="11" width="8.140625" style="1" customWidth="1"/>
    <col min="12" max="12" width="14" style="1" customWidth="1"/>
    <col min="13" max="16384" width="9.140625" style="1"/>
  </cols>
  <sheetData>
    <row r="1" spans="2:13">
      <c r="B1" s="2"/>
    </row>
    <row r="2" spans="2:13" ht="15.75">
      <c r="B2" s="3"/>
      <c r="C2" s="7" t="s">
        <v>36</v>
      </c>
      <c r="D2" s="3"/>
      <c r="E2" s="55"/>
      <c r="F2" s="3"/>
      <c r="G2" s="3"/>
      <c r="H2" s="3"/>
      <c r="I2" s="3"/>
      <c r="L2" s="29"/>
      <c r="M2" s="3"/>
    </row>
    <row r="3" spans="2:13">
      <c r="B3" s="3"/>
      <c r="C3" s="3"/>
      <c r="D3" s="3"/>
      <c r="E3" s="3"/>
      <c r="F3" s="3"/>
      <c r="G3" s="3"/>
      <c r="H3" s="3"/>
      <c r="I3" s="3"/>
      <c r="J3" s="3"/>
      <c r="K3" s="3"/>
      <c r="L3" s="3"/>
      <c r="M3" s="3"/>
    </row>
    <row r="4" spans="2:13" ht="20.25" customHeight="1">
      <c r="B4" s="3"/>
      <c r="C4" s="106" t="s">
        <v>28</v>
      </c>
      <c r="D4" s="131"/>
      <c r="E4" s="132"/>
      <c r="F4" s="3"/>
      <c r="G4" s="3"/>
      <c r="H4" s="3"/>
      <c r="I4" s="3"/>
      <c r="J4" s="3"/>
      <c r="K4" s="3"/>
      <c r="L4" s="3"/>
      <c r="M4" s="3"/>
    </row>
    <row r="5" spans="2:13">
      <c r="B5" s="3"/>
      <c r="C5" s="5"/>
      <c r="D5" s="5"/>
      <c r="E5" s="5"/>
      <c r="F5" s="3"/>
      <c r="G5" s="3"/>
      <c r="H5" s="3"/>
      <c r="I5" s="3"/>
      <c r="J5" s="3"/>
      <c r="K5" s="3"/>
      <c r="L5" s="3"/>
      <c r="M5" s="3"/>
    </row>
    <row r="6" spans="2:13" ht="14.25" customHeight="1">
      <c r="B6" s="3"/>
      <c r="C6" s="107" t="s">
        <v>30</v>
      </c>
      <c r="D6" s="108" t="s">
        <v>25</v>
      </c>
      <c r="E6" s="108" t="s">
        <v>19</v>
      </c>
      <c r="F6" s="3"/>
      <c r="G6" s="135" t="s">
        <v>55</v>
      </c>
      <c r="H6" s="137" t="s">
        <v>34</v>
      </c>
      <c r="I6" s="137" t="s">
        <v>35</v>
      </c>
      <c r="J6" s="137" t="s">
        <v>31</v>
      </c>
      <c r="K6" s="137" t="s">
        <v>32</v>
      </c>
      <c r="L6" s="133" t="s">
        <v>33</v>
      </c>
      <c r="M6" s="3"/>
    </row>
    <row r="7" spans="2:13">
      <c r="B7" s="105" t="b">
        <f>IF(C7&lt;&gt;"",_xlfn.IFNA(VLOOKUP(C7,'Fund list'!$A:$A,1,FALSE),-1)=-1,FALSE)</f>
        <v>0</v>
      </c>
      <c r="C7" s="6"/>
      <c r="D7" s="49" t="str">
        <f t="shared" ref="D7:D20" si="0">IF(AND(E7&gt;0,C7&lt;&gt;"",ISNUMBER(Total),ISNUMBER(E7)),E7*Total,"")</f>
        <v/>
      </c>
      <c r="E7" s="31"/>
      <c r="F7" s="3"/>
      <c r="G7" s="136"/>
      <c r="H7" s="138"/>
      <c r="I7" s="138"/>
      <c r="J7" s="138"/>
      <c r="K7" s="138"/>
      <c r="L7" s="134"/>
      <c r="M7" s="3"/>
    </row>
    <row r="8" spans="2:13">
      <c r="B8" s="105" t="b">
        <f>IF(C8&lt;&gt;"",_xlfn.IFNA(VLOOKUP(C8,'Fund list'!$A:$A,1,FALSE),-1)=-1,FALSE)</f>
        <v>0</v>
      </c>
      <c r="C8" s="6"/>
      <c r="D8" s="49" t="str">
        <f t="shared" si="0"/>
        <v/>
      </c>
      <c r="E8" s="112"/>
      <c r="F8" s="3"/>
      <c r="G8" s="17" t="s">
        <v>22</v>
      </c>
      <c r="H8" s="18">
        <v>0.75</v>
      </c>
      <c r="I8" s="111" t="str">
        <f>IF(AND(AreaPercent=1,Total=AreaTotal,Total&lt;&gt;"",Total&gt;0),_xlfn.IFNA(ROUND(HLOOKUP(G8,Allocation!$B$1:$D$17,MATCH("Total",Allocation!A:A,0),FALSE),4),""),"")</f>
        <v/>
      </c>
      <c r="J8" s="20" t="str">
        <f>IF(AND(AreaPercent=1,Total=AreaTotal,Total&lt;&gt;"",Total&gt;0),IFERROR(IF(I8-H8&gt;0.00004999,"No","Yes"),""),"")</f>
        <v/>
      </c>
      <c r="K8" s="33" t="str">
        <f>IF(AND(AreaPercent=1,Total=AreaTotal,Total&lt;&gt;"",Total&gt;0),IFERROR(IF(I8-H8&gt;0.00004999,I8-H8,""),""),"")</f>
        <v/>
      </c>
      <c r="L8" s="21" t="str">
        <f>IF(AND(AreaPercent=1,Total=AreaTotal,Total&lt;&gt;"",Total&gt;0),IFERROR(IF(I8-H8&gt;0.00004999,K8*Total,""),""),"")</f>
        <v/>
      </c>
      <c r="M8" s="3"/>
    </row>
    <row r="9" spans="2:13">
      <c r="B9" s="105" t="b">
        <f>IF(C9&lt;&gt;"",_xlfn.IFNA(VLOOKUP(C9,'Fund list'!$A:$A,1,FALSE),-1)=-1,FALSE)</f>
        <v>0</v>
      </c>
      <c r="C9" s="6"/>
      <c r="D9" s="49" t="str">
        <f t="shared" si="0"/>
        <v/>
      </c>
      <c r="E9" s="31"/>
      <c r="F9" s="3"/>
      <c r="G9" s="17" t="s">
        <v>43</v>
      </c>
      <c r="H9" s="18">
        <v>0.45</v>
      </c>
      <c r="I9" s="111" t="str">
        <f>IF(AND(AreaPercent=1,Total=AreaTotal,Total&lt;&gt;"",Total&gt;0),_xlfn.IFNA(ROUND(HLOOKUP(G9,Allocation!$B$1:$D$17,MATCH("Total",Allocation!A:A,0),FALSE),4),""),"")</f>
        <v/>
      </c>
      <c r="J9" s="20" t="str">
        <f>IF(AND(AreaPercent=1,Total=AreaTotal,Total&lt;&gt;"",Total&gt;0),IFERROR(IF(I9-H9&gt;0.00004999,"No","Yes"),""),"")</f>
        <v/>
      </c>
      <c r="K9" s="33" t="str">
        <f>IF(AND(AreaPercent=1,Total=AreaTotal,Total&lt;&gt;"",Total&gt;0),IFERROR(IF(I9-H9&gt;0.00004999,I9-H9,""),""),"")</f>
        <v/>
      </c>
      <c r="L9" s="21" t="str">
        <f>IF(AND(AreaPercent=1,Total=AreaTotal,Total&lt;&gt;"",Total&gt;0),IFERROR(IF(I9-H9&gt;0.00004999,K9*Total,""),""),"")</f>
        <v/>
      </c>
      <c r="M9" s="3"/>
    </row>
    <row r="10" spans="2:13">
      <c r="B10" s="105" t="b">
        <f>IF(C10&lt;&gt;"",_xlfn.IFNA(VLOOKUP(C10,'Fund list'!$A:$A,1,FALSE),-1)=-1,FALSE)</f>
        <v>0</v>
      </c>
      <c r="C10" s="6"/>
      <c r="D10" s="49" t="str">
        <f t="shared" si="0"/>
        <v/>
      </c>
      <c r="E10" s="31"/>
      <c r="F10" s="3"/>
      <c r="G10" s="17" t="s">
        <v>24</v>
      </c>
      <c r="H10" s="18">
        <v>0.25</v>
      </c>
      <c r="I10" s="111" t="str">
        <f>IF(AND(AreaPercent=1,Total=AreaTotal,Total&lt;&gt;"",Total&gt;0),_xlfn.IFNA(ROUND(HLOOKUP(G10,Allocation!$B$1:$D$17,MATCH("Total",Allocation!A:A,0),FALSE),4),""),"")</f>
        <v/>
      </c>
      <c r="J10" s="20" t="str">
        <f>IF(AND(AreaPercent=1,Total=AreaTotal,Total&lt;&gt;"",Total&gt;0),IFERROR(IF(I10-H10&gt;0.00004999,"No","Yes"),""),"")</f>
        <v/>
      </c>
      <c r="K10" s="33" t="str">
        <f>IF(AND(AreaPercent=1,Total=AreaTotal,Total&lt;&gt;"",Total&gt;0),IFERROR(IF(I10-H10&gt;0.00004999,I10-H10,""),""),"")</f>
        <v/>
      </c>
      <c r="L10" s="21" t="str">
        <f>IF(AND(AreaPercent=1,Total=AreaTotal,Total&lt;&gt;"",Total&gt;0),IFERROR(IF(I10-H10&gt;0.00004999,K10*Total,""),""),"")</f>
        <v/>
      </c>
      <c r="M10" s="3"/>
    </row>
    <row r="11" spans="2:13">
      <c r="B11" s="105" t="b">
        <f>IF(C11&lt;&gt;"",_xlfn.IFNA(VLOOKUP(C11,'Fund list'!$A:$A,1,FALSE),-1)=-1,FALSE)</f>
        <v>0</v>
      </c>
      <c r="C11" s="6"/>
      <c r="D11" s="49" t="str">
        <f t="shared" si="0"/>
        <v/>
      </c>
      <c r="E11" s="31"/>
      <c r="F11" s="3"/>
      <c r="G11" s="139"/>
      <c r="H11" s="139"/>
      <c r="I11" s="139"/>
      <c r="J11" s="139"/>
      <c r="K11" s="139"/>
      <c r="L11" s="139"/>
      <c r="M11" s="3"/>
    </row>
    <row r="12" spans="2:13" ht="14.25" customHeight="1">
      <c r="B12" s="105" t="b">
        <f>IF(C12&lt;&gt;"",_xlfn.IFNA(VLOOKUP(C12,'Fund list'!$A:$A,1,FALSE),-1)=-1,FALSE)</f>
        <v>0</v>
      </c>
      <c r="C12" s="6"/>
      <c r="D12" s="49" t="str">
        <f t="shared" si="0"/>
        <v/>
      </c>
      <c r="E12" s="31"/>
      <c r="F12" s="3"/>
      <c r="G12" s="140"/>
      <c r="H12" s="140"/>
      <c r="I12" s="140"/>
      <c r="J12" s="140"/>
      <c r="K12" s="140"/>
      <c r="L12" s="140"/>
      <c r="M12" s="3"/>
    </row>
    <row r="13" spans="2:13" ht="14.25" customHeight="1">
      <c r="B13" s="105" t="b">
        <f>IF(C13&lt;&gt;"",_xlfn.IFNA(VLOOKUP(C13,'Fund list'!$A:$A,1,FALSE),-1)=-1,FALSE)</f>
        <v>0</v>
      </c>
      <c r="C13" s="6"/>
      <c r="D13" s="49" t="str">
        <f t="shared" si="0"/>
        <v/>
      </c>
      <c r="E13" s="31"/>
      <c r="F13" s="3"/>
      <c r="G13" s="140"/>
      <c r="H13" s="140"/>
      <c r="I13" s="140"/>
      <c r="J13" s="140"/>
      <c r="K13" s="140"/>
      <c r="L13" s="140"/>
      <c r="M13" s="3"/>
    </row>
    <row r="14" spans="2:13" ht="14.25" customHeight="1">
      <c r="B14" s="105" t="b">
        <f>IF(C14&lt;&gt;"",_xlfn.IFNA(VLOOKUP(C14,'Fund list'!$A:$A,1,FALSE),-1)=-1,FALSE)</f>
        <v>0</v>
      </c>
      <c r="C14" s="6"/>
      <c r="D14" s="49" t="str">
        <f t="shared" si="0"/>
        <v/>
      </c>
      <c r="E14" s="31"/>
      <c r="F14" s="3"/>
      <c r="M14" s="3"/>
    </row>
    <row r="15" spans="2:13" ht="14.25" customHeight="1">
      <c r="B15" s="105" t="b">
        <f>IF(C15&lt;&gt;"",_xlfn.IFNA(VLOOKUP(C15,'Fund list'!$A:$A,1,FALSE),-1)=-1,FALSE)</f>
        <v>0</v>
      </c>
      <c r="C15" s="6"/>
      <c r="D15" s="49" t="str">
        <f t="shared" si="0"/>
        <v/>
      </c>
      <c r="E15" s="31"/>
      <c r="F15" s="3"/>
      <c r="G15" s="141" t="s">
        <v>29</v>
      </c>
      <c r="H15" s="142"/>
      <c r="I15" s="142"/>
      <c r="J15" s="142"/>
      <c r="K15" s="143"/>
      <c r="L15" s="128" t="str">
        <f>IF(AND(AreaPercent=1,Total=AreaTotal,Total&lt;&gt;"",Total&gt;0,C23=""),IF(ABS(SUM(K8:K10)-0)&gt;0.0001,"No","Yes"),"")</f>
        <v/>
      </c>
      <c r="M15" s="3"/>
    </row>
    <row r="16" spans="2:13" ht="14.25" customHeight="1">
      <c r="B16" s="105" t="b">
        <f>IF(C16&lt;&gt;"",_xlfn.IFNA(VLOOKUP(C16,'Fund list'!$A:$A,1,FALSE),-1)=-1,FALSE)</f>
        <v>0</v>
      </c>
      <c r="C16" s="6"/>
      <c r="D16" s="49" t="str">
        <f t="shared" si="0"/>
        <v/>
      </c>
      <c r="E16" s="31"/>
      <c r="F16" s="3"/>
      <c r="G16" s="144"/>
      <c r="H16" s="124"/>
      <c r="I16" s="124"/>
      <c r="J16" s="124"/>
      <c r="K16" s="145"/>
      <c r="L16" s="129"/>
      <c r="M16" s="3"/>
    </row>
    <row r="17" spans="2:13" ht="14.25" customHeight="1">
      <c r="B17" s="105" t="b">
        <f>IF(C17&lt;&gt;"",_xlfn.IFNA(VLOOKUP(C17,'Fund list'!$A:$A,1,FALSE),-1)=-1,FALSE)</f>
        <v>0</v>
      </c>
      <c r="C17" s="6"/>
      <c r="D17" s="49" t="str">
        <f t="shared" si="0"/>
        <v/>
      </c>
      <c r="E17" s="31"/>
      <c r="F17" s="3"/>
      <c r="G17" s="144"/>
      <c r="H17" s="124"/>
      <c r="I17" s="124"/>
      <c r="J17" s="124"/>
      <c r="K17" s="145"/>
      <c r="L17" s="129"/>
      <c r="M17" s="3"/>
    </row>
    <row r="18" spans="2:13" ht="14.25" customHeight="1">
      <c r="B18" s="105" t="b">
        <f>IF(C18&lt;&gt;"",_xlfn.IFNA(VLOOKUP(C18,'Fund list'!$A:$A,1,FALSE),-1)=-1,FALSE)</f>
        <v>0</v>
      </c>
      <c r="C18" s="6"/>
      <c r="D18" s="49" t="str">
        <f t="shared" si="0"/>
        <v/>
      </c>
      <c r="E18" s="31"/>
      <c r="F18" s="3"/>
      <c r="G18" s="144"/>
      <c r="H18" s="124"/>
      <c r="I18" s="124"/>
      <c r="J18" s="124"/>
      <c r="K18" s="145"/>
      <c r="L18" s="129"/>
      <c r="M18" s="3"/>
    </row>
    <row r="19" spans="2:13" ht="14.25" customHeight="1">
      <c r="B19" s="105" t="b">
        <f>IF(C19&lt;&gt;"",_xlfn.IFNA(VLOOKUP(C19,'Fund list'!$A:$A,1,FALSE),-1)=-1,FALSE)</f>
        <v>0</v>
      </c>
      <c r="C19" s="6"/>
      <c r="D19" s="49" t="str">
        <f t="shared" si="0"/>
        <v/>
      </c>
      <c r="E19" s="31"/>
      <c r="F19" s="3"/>
      <c r="G19" s="144"/>
      <c r="H19" s="124"/>
      <c r="I19" s="124"/>
      <c r="J19" s="124"/>
      <c r="K19" s="145"/>
      <c r="L19" s="129"/>
      <c r="M19" s="3"/>
    </row>
    <row r="20" spans="2:13" ht="14.25" customHeight="1">
      <c r="B20" s="105" t="b">
        <f>IF(C20&lt;&gt;"",_xlfn.IFNA(VLOOKUP(C20,'Fund list'!$A:$A,1,FALSE),-1)=-1,FALSE)</f>
        <v>0</v>
      </c>
      <c r="C20" s="6"/>
      <c r="D20" s="49" t="str">
        <f t="shared" si="0"/>
        <v/>
      </c>
      <c r="E20" s="31"/>
      <c r="F20" s="3"/>
      <c r="G20" s="146"/>
      <c r="H20" s="147"/>
      <c r="I20" s="147"/>
      <c r="J20" s="147"/>
      <c r="K20" s="148"/>
      <c r="L20" s="130"/>
      <c r="M20" s="3"/>
    </row>
    <row r="21" spans="2:13">
      <c r="B21" s="3"/>
      <c r="C21" s="4" t="s">
        <v>27</v>
      </c>
      <c r="D21" s="30">
        <f>IF(ISERROR(SUM(AmountColumn)),"Error",SUM(AmountColumn))</f>
        <v>0</v>
      </c>
      <c r="E21" s="32">
        <f>IF(ISERROR(SUM(PercentColumn)),"Error",SUM(PercentColumn))</f>
        <v>0</v>
      </c>
      <c r="F21" s="3"/>
      <c r="M21" s="3"/>
    </row>
    <row r="22" spans="2:13" ht="15">
      <c r="B22" s="3"/>
      <c r="C22" s="149"/>
      <c r="D22" s="149"/>
      <c r="E22" s="149"/>
      <c r="F22" s="3"/>
      <c r="M22" s="3"/>
    </row>
    <row r="23" spans="2:13" ht="15">
      <c r="C23" s="113" t="str">
        <f>IF(AND(AND($E$21&lt;&gt;1,$D$4&gt;0),OR(B7:B20)),"Please ensure that your fund selection sums to 100% and only includes funds from the fund list.",IF(OR(B7:B20),"Please ensure that your fund selection only includes funds from the fund list.",IF(AND($E$21&lt;&gt;1,$D$4&gt;0),"Please ensure that your fund selection sums to 100%.","")))</f>
        <v/>
      </c>
      <c r="D23" s="113"/>
      <c r="E23" s="113"/>
    </row>
    <row r="24" spans="2:13" ht="15">
      <c r="C24" s="150"/>
      <c r="D24" s="150"/>
      <c r="E24" s="150"/>
    </row>
    <row r="25" spans="2:13" ht="28.5" customHeight="1">
      <c r="C25" s="151" t="s">
        <v>52</v>
      </c>
      <c r="D25" s="151"/>
      <c r="E25" s="151"/>
    </row>
    <row r="27" spans="2:13" ht="18.75" customHeight="1">
      <c r="C27" s="14" t="s">
        <v>37</v>
      </c>
    </row>
    <row r="28" spans="2:13" ht="18.75" customHeight="1">
      <c r="C28" s="152" t="s">
        <v>54</v>
      </c>
      <c r="D28" s="152"/>
    </row>
    <row r="29" spans="2:13" ht="18" customHeight="1">
      <c r="B29" s="12" t="s">
        <v>38</v>
      </c>
      <c r="C29" s="156" t="s">
        <v>53</v>
      </c>
      <c r="D29" s="157"/>
      <c r="E29" s="157"/>
    </row>
    <row r="30" spans="2:13" ht="16.5" customHeight="1">
      <c r="B30" s="12" t="s">
        <v>38</v>
      </c>
      <c r="C30" s="156" t="s">
        <v>44</v>
      </c>
      <c r="D30" s="156"/>
      <c r="E30" s="156"/>
    </row>
    <row r="31" spans="2:13" ht="27.75" customHeight="1">
      <c r="B31" s="12" t="s">
        <v>38</v>
      </c>
      <c r="C31" s="156" t="s">
        <v>45</v>
      </c>
      <c r="D31" s="157"/>
      <c r="E31" s="157"/>
    </row>
    <row r="32" spans="2:13" ht="27.75" customHeight="1">
      <c r="B32" s="12" t="s">
        <v>38</v>
      </c>
      <c r="C32" s="156" t="s">
        <v>39</v>
      </c>
      <c r="D32" s="157"/>
      <c r="E32" s="157"/>
    </row>
    <row r="33" spans="2:5" ht="15">
      <c r="B33" s="12"/>
      <c r="C33" s="13"/>
      <c r="D33" s="13"/>
      <c r="E33" s="13"/>
    </row>
    <row r="34" spans="2:5" ht="12" customHeight="1">
      <c r="B34" s="12"/>
      <c r="C34" s="155" t="s">
        <v>46</v>
      </c>
      <c r="D34" s="155"/>
      <c r="E34" s="155"/>
    </row>
    <row r="35" spans="2:5" ht="15">
      <c r="B35" s="12"/>
      <c r="C35" s="155"/>
      <c r="D35" s="155"/>
      <c r="E35" s="155"/>
    </row>
    <row r="36" spans="2:5" ht="15">
      <c r="B36" s="8"/>
      <c r="C36" s="9"/>
      <c r="D36" s="9"/>
      <c r="E36" s="9"/>
    </row>
    <row r="37" spans="2:5" ht="17.25" customHeight="1">
      <c r="C37" s="14" t="s">
        <v>40</v>
      </c>
      <c r="D37" s="9"/>
      <c r="E37" s="9"/>
    </row>
    <row r="38" spans="2:5" ht="14.25" customHeight="1">
      <c r="C38" s="153" t="s">
        <v>50</v>
      </c>
      <c r="D38" s="153"/>
      <c r="E38" s="153"/>
    </row>
    <row r="39" spans="2:5">
      <c r="C39" s="153"/>
      <c r="D39" s="153"/>
      <c r="E39" s="153"/>
    </row>
    <row r="40" spans="2:5">
      <c r="C40" s="153"/>
      <c r="D40" s="153"/>
      <c r="E40" s="153"/>
    </row>
    <row r="41" spans="2:5">
      <c r="C41" s="153"/>
      <c r="D41" s="153"/>
      <c r="E41" s="153"/>
    </row>
    <row r="42" spans="2:5">
      <c r="C42" s="153"/>
      <c r="D42" s="153"/>
      <c r="E42" s="153"/>
    </row>
    <row r="43" spans="2:5">
      <c r="C43" s="153"/>
      <c r="D43" s="153"/>
      <c r="E43" s="153"/>
    </row>
    <row r="44" spans="2:5">
      <c r="C44" s="153"/>
      <c r="D44" s="153"/>
      <c r="E44" s="153"/>
    </row>
    <row r="45" spans="2:5">
      <c r="C45" s="153"/>
      <c r="D45" s="153"/>
      <c r="E45" s="153"/>
    </row>
    <row r="46" spans="2:5" ht="23.25" customHeight="1">
      <c r="C46" s="51"/>
      <c r="D46" s="51"/>
      <c r="E46" s="51"/>
    </row>
    <row r="47" spans="2:5" ht="45" customHeight="1">
      <c r="C47" s="154" t="s">
        <v>56</v>
      </c>
      <c r="D47" s="154"/>
      <c r="E47" s="154"/>
    </row>
    <row r="48" spans="2:5">
      <c r="C48" s="154"/>
      <c r="D48" s="154"/>
      <c r="E48" s="154"/>
    </row>
  </sheetData>
  <sheetProtection selectLockedCells="1"/>
  <mergeCells count="21">
    <mergeCell ref="C47:E48"/>
    <mergeCell ref="C34:E35"/>
    <mergeCell ref="C29:E29"/>
    <mergeCell ref="C31:E31"/>
    <mergeCell ref="C32:E32"/>
    <mergeCell ref="C30:E30"/>
    <mergeCell ref="C22:E22"/>
    <mergeCell ref="C24:E24"/>
    <mergeCell ref="C25:E25"/>
    <mergeCell ref="C28:D28"/>
    <mergeCell ref="C38:E45"/>
    <mergeCell ref="L15:L20"/>
    <mergeCell ref="D4:E4"/>
    <mergeCell ref="L6:L7"/>
    <mergeCell ref="G6:G7"/>
    <mergeCell ref="H6:H7"/>
    <mergeCell ref="I6:I7"/>
    <mergeCell ref="J6:J7"/>
    <mergeCell ref="K6:K7"/>
    <mergeCell ref="G11:L13"/>
    <mergeCell ref="G15:K20"/>
  </mergeCells>
  <phoneticPr fontId="0" type="noConversion"/>
  <conditionalFormatting sqref="D7:D20">
    <cfRule type="expression" dxfId="23" priority="16" stopIfTrue="1">
      <formula>MethodInput="Amount"</formula>
    </cfRule>
    <cfRule type="expression" dxfId="22" priority="17" stopIfTrue="1">
      <formula>MethodInput="Percent"</formula>
    </cfRule>
  </conditionalFormatting>
  <conditionalFormatting sqref="E7:E20">
    <cfRule type="expression" dxfId="21" priority="14" stopIfTrue="1">
      <formula>MethodInput="Amount"</formula>
    </cfRule>
    <cfRule type="expression" dxfId="20" priority="15" stopIfTrue="1">
      <formula>MethodInput="Percent"</formula>
    </cfRule>
  </conditionalFormatting>
  <conditionalFormatting sqref="D21 D4">
    <cfRule type="expression" dxfId="19" priority="9" stopIfTrue="1">
      <formula>$D$4&lt;&gt;$D$21</formula>
    </cfRule>
  </conditionalFormatting>
  <conditionalFormatting sqref="E21">
    <cfRule type="expression" dxfId="18" priority="8" stopIfTrue="1">
      <formula>$E$21&lt;&gt;1</formula>
    </cfRule>
  </conditionalFormatting>
  <conditionalFormatting sqref="L15">
    <cfRule type="cellIs" dxfId="17" priority="26" stopIfTrue="1" operator="equal">
      <formula>"YES"</formula>
    </cfRule>
    <cfRule type="cellIs" dxfId="16" priority="27" stopIfTrue="1" operator="equal">
      <formula>"NO"</formula>
    </cfRule>
  </conditionalFormatting>
  <conditionalFormatting sqref="J8:J10">
    <cfRule type="cellIs" dxfId="15" priority="3" stopIfTrue="1" operator="equal">
      <formula>"Yes"</formula>
    </cfRule>
    <cfRule type="cellIs" dxfId="14" priority="4" stopIfTrue="1" operator="equal">
      <formula>"No"</formula>
    </cfRule>
  </conditionalFormatting>
  <conditionalFormatting sqref="C7:C20">
    <cfRule type="expression" dxfId="13" priority="1">
      <formula>B7</formula>
    </cfRule>
  </conditionalFormatting>
  <dataValidations count="3">
    <dataValidation type="decimal" allowBlank="1" showInputMessage="1" showErrorMessage="1" errorTitle="Percentage error" error="Please enter a percentage between 0% - 100%" sqref="E7 E9:E20" xr:uid="{00000000-0002-0000-0100-000000000000}">
      <formula1>0</formula1>
      <formula2>1</formula2>
    </dataValidation>
    <dataValidation type="decimal" operator="greaterThanOrEqual" allowBlank="1" showInputMessage="1" showErrorMessage="1" errorTitle="Invalid amount" error="Please enter a valid amount" sqref="D4:E4" xr:uid="{00000000-0002-0000-0100-000001000000}">
      <formula1>0</formula1>
    </dataValidation>
    <dataValidation type="list" allowBlank="1" showInputMessage="1" showErrorMessage="1" sqref="C7:C20" xr:uid="{00000000-0002-0000-0100-000002000000}">
      <formula1>FundList</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6"/>
  <sheetViews>
    <sheetView showGridLines="0" showRowColHeaders="0" workbookViewId="0">
      <selection activeCell="C4" sqref="C4"/>
    </sheetView>
  </sheetViews>
  <sheetFormatPr defaultColWidth="9.140625" defaultRowHeight="12.75"/>
  <cols>
    <col min="1" max="1" width="11" style="34" bestFit="1" customWidth="1"/>
    <col min="2" max="2" width="22.7109375" style="34" bestFit="1" customWidth="1"/>
    <col min="3" max="3" width="7.7109375" style="34" bestFit="1" customWidth="1"/>
    <col min="4" max="4" width="9.140625" style="34"/>
    <col min="5" max="5" width="18" style="34" bestFit="1" customWidth="1"/>
    <col min="6" max="6" width="10.140625" style="34" bestFit="1" customWidth="1"/>
    <col min="7" max="16384" width="9.140625" style="34"/>
  </cols>
  <sheetData>
    <row r="1" spans="1:7">
      <c r="A1" s="35" t="s">
        <v>0</v>
      </c>
      <c r="B1" s="35" t="s">
        <v>20</v>
      </c>
      <c r="C1" s="35" t="s">
        <v>21</v>
      </c>
      <c r="E1" s="36" t="s">
        <v>62</v>
      </c>
      <c r="F1" s="68">
        <v>44620</v>
      </c>
      <c r="G1" s="36"/>
    </row>
    <row r="2" spans="1:7">
      <c r="A2" s="37" t="s">
        <v>1</v>
      </c>
      <c r="B2" s="37" t="s">
        <v>22</v>
      </c>
      <c r="C2" s="38">
        <v>0.75</v>
      </c>
    </row>
    <row r="3" spans="1:7">
      <c r="A3" s="37" t="s">
        <v>3</v>
      </c>
      <c r="B3" s="37" t="s">
        <v>23</v>
      </c>
      <c r="C3" s="38">
        <v>0.45</v>
      </c>
    </row>
    <row r="4" spans="1:7">
      <c r="A4" s="37" t="s">
        <v>2</v>
      </c>
      <c r="B4" s="37" t="s">
        <v>24</v>
      </c>
      <c r="C4" s="38">
        <v>0.25</v>
      </c>
    </row>
    <row r="5" spans="1:7">
      <c r="A5" s="37"/>
      <c r="B5" s="37"/>
      <c r="C5" s="38"/>
    </row>
    <row r="6" spans="1:7">
      <c r="A6" s="39"/>
      <c r="B6" s="39"/>
      <c r="C6" s="40"/>
    </row>
  </sheetData>
  <sheetProtection selectLockedCells="1"/>
  <dataConsolidate/>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M48"/>
  <sheetViews>
    <sheetView showGridLines="0" showRowColHeaders="0" zoomScaleNormal="100" workbookViewId="0">
      <selection activeCell="D4" sqref="D4:E4"/>
    </sheetView>
  </sheetViews>
  <sheetFormatPr defaultColWidth="9.140625" defaultRowHeight="14.25"/>
  <cols>
    <col min="1" max="1" width="2.140625" style="1" customWidth="1"/>
    <col min="2" max="2" width="3" style="1" customWidth="1"/>
    <col min="3" max="3" width="52.5703125" style="1" customWidth="1"/>
    <col min="4" max="4" width="18.42578125" style="1" customWidth="1"/>
    <col min="5" max="5" width="11" style="1" customWidth="1"/>
    <col min="6" max="6" width="6.7109375" style="1" customWidth="1"/>
    <col min="7" max="7" width="12.28515625" style="1" customWidth="1"/>
    <col min="8" max="8" width="12.5703125" style="1" customWidth="1"/>
    <col min="9" max="9" width="10" style="1" customWidth="1"/>
    <col min="10" max="10" width="12.42578125" style="1" customWidth="1"/>
    <col min="11" max="11" width="8.140625" style="1" customWidth="1"/>
    <col min="12" max="12" width="14" style="1" customWidth="1"/>
    <col min="13" max="16384" width="9.140625" style="1"/>
  </cols>
  <sheetData>
    <row r="1" spans="2:13">
      <c r="B1" s="2"/>
    </row>
    <row r="2" spans="2:13" ht="15.75">
      <c r="B2" s="3"/>
      <c r="C2" s="7" t="s">
        <v>36</v>
      </c>
      <c r="D2" s="3"/>
      <c r="E2" s="55"/>
      <c r="F2" s="3"/>
      <c r="G2" s="3"/>
      <c r="H2" s="3"/>
      <c r="I2" s="3"/>
      <c r="L2" s="110">
        <f>'Regulation 28 calculator (%)'!L2</f>
        <v>0</v>
      </c>
      <c r="M2" s="3"/>
    </row>
    <row r="3" spans="2:13">
      <c r="B3" s="3"/>
      <c r="C3" s="3"/>
      <c r="D3" s="3"/>
      <c r="E3" s="3"/>
      <c r="F3" s="3"/>
      <c r="G3" s="3"/>
      <c r="H3" s="3"/>
      <c r="I3" s="3"/>
      <c r="J3" s="3"/>
      <c r="K3" s="3"/>
      <c r="L3" s="3"/>
      <c r="M3" s="3"/>
    </row>
    <row r="4" spans="2:13" ht="20.25" customHeight="1">
      <c r="B4" s="3"/>
      <c r="C4" s="106" t="s">
        <v>28</v>
      </c>
      <c r="D4" s="161"/>
      <c r="E4" s="161"/>
      <c r="F4" s="3"/>
      <c r="G4" s="3"/>
      <c r="H4" s="3"/>
      <c r="I4" s="3"/>
      <c r="J4" s="3"/>
      <c r="K4" s="3"/>
      <c r="L4" s="3"/>
      <c r="M4" s="3"/>
    </row>
    <row r="5" spans="2:13">
      <c r="B5" s="3"/>
      <c r="C5" s="5"/>
      <c r="D5" s="5"/>
      <c r="E5" s="5"/>
      <c r="F5" s="3"/>
      <c r="G5" s="3"/>
      <c r="H5" s="3"/>
      <c r="I5" s="3"/>
      <c r="J5" s="3"/>
      <c r="K5" s="3"/>
      <c r="L5" s="3"/>
      <c r="M5" s="3"/>
    </row>
    <row r="6" spans="2:13">
      <c r="B6" s="3"/>
      <c r="C6" s="107" t="s">
        <v>30</v>
      </c>
      <c r="D6" s="108" t="s">
        <v>25</v>
      </c>
      <c r="E6" s="108" t="s">
        <v>19</v>
      </c>
      <c r="F6" s="3"/>
      <c r="G6" s="135" t="s">
        <v>55</v>
      </c>
      <c r="H6" s="137" t="s">
        <v>34</v>
      </c>
      <c r="I6" s="137" t="s">
        <v>35</v>
      </c>
      <c r="J6" s="137" t="s">
        <v>31</v>
      </c>
      <c r="K6" s="137" t="s">
        <v>32</v>
      </c>
      <c r="L6" s="133" t="s">
        <v>33</v>
      </c>
      <c r="M6" s="3"/>
    </row>
    <row r="7" spans="2:13">
      <c r="B7" s="105" t="b">
        <f>IF(C7&lt;&gt;"",_xlfn.IFNA(VLOOKUP(C7,'Fund list'!$A:$A,1,FALSE),-1)=-1,FALSE)</f>
        <v>0</v>
      </c>
      <c r="C7" s="56"/>
      <c r="D7" s="45"/>
      <c r="E7" s="50" t="str">
        <f>IF(AND(D7&gt;0,C7&lt;&gt;"",ISNUMBER(Total),ISNUMBER(D7)),D7/Total,"")</f>
        <v/>
      </c>
      <c r="F7" s="3"/>
      <c r="G7" s="136"/>
      <c r="H7" s="138"/>
      <c r="I7" s="138"/>
      <c r="J7" s="138"/>
      <c r="K7" s="138"/>
      <c r="L7" s="134"/>
      <c r="M7" s="3"/>
    </row>
    <row r="8" spans="2:13">
      <c r="B8" s="105" t="b">
        <f>IF(C8&lt;&gt;"",_xlfn.IFNA(VLOOKUP(C8,'Fund list'!$A:$A,1,FALSE),-1)=-1,FALSE)</f>
        <v>0</v>
      </c>
      <c r="C8" s="6"/>
      <c r="D8" s="45"/>
      <c r="E8" s="50" t="str">
        <f t="shared" ref="E8:E20" si="0">IF(AND(D8&gt;0,C8&lt;&gt;"",ISNUMBER(Total),ISNUMBER(D8)),D8/Total,"")</f>
        <v/>
      </c>
      <c r="F8" s="3"/>
      <c r="G8" s="17" t="s">
        <v>22</v>
      </c>
      <c r="H8" s="18">
        <v>0.75</v>
      </c>
      <c r="I8" s="19" t="str">
        <f>IF(AND(AreaPercent=1,Total=AreaTotal,Total&lt;&gt;"",Total&gt;0,$C$23=""),ROUND(HLOOKUP(G8,'Allocation (rand)'!$B$1:$D$17,MATCH("Total",'Allocation (rand)'!A:A,0),FALSE),4),"")</f>
        <v/>
      </c>
      <c r="J8" s="20" t="str">
        <f>IF(AND(AreaPercent=1,Total=AreaTotal,Total&lt;&gt;"",Total&gt;0,$C$23=""),IF(I8-H8&gt;0.00004999,"No","Yes"),"")</f>
        <v/>
      </c>
      <c r="K8" s="33" t="str">
        <f>IF(AND(AreaPercent=1,Total=AreaTotal,Total&lt;&gt;"",Total&gt;0,$C$23=""),IF(I8-H8&gt;0.00004999,I8-H8,""),"")</f>
        <v/>
      </c>
      <c r="L8" s="21" t="str">
        <f>IF(AND(AreaPercent=1,Total=AreaTotal,Total&lt;&gt;"",Total&gt;0,$C$23=""),IF(I8-H8&gt;0.00004999,K8*Total,""),"")</f>
        <v/>
      </c>
      <c r="M8" s="3"/>
    </row>
    <row r="9" spans="2:13">
      <c r="B9" s="105" t="b">
        <f>IF(C9&lt;&gt;"",_xlfn.IFNA(VLOOKUP(C9,'Fund list'!$A:$A,1,FALSE),-1)=-1,FALSE)</f>
        <v>0</v>
      </c>
      <c r="C9" s="6"/>
      <c r="D9" s="45"/>
      <c r="E9" s="50" t="str">
        <f t="shared" si="0"/>
        <v/>
      </c>
      <c r="F9" s="3"/>
      <c r="G9" s="17" t="s">
        <v>43</v>
      </c>
      <c r="H9" s="18">
        <v>0.45</v>
      </c>
      <c r="I9" s="19" t="str">
        <f>IF(AND(AreaPercent=1,Total=AreaTotal,Total&lt;&gt;"",Total&gt;0,$C$23=""),ROUND(HLOOKUP(G9,'Allocation (rand)'!$B$1:$D$17,MATCH("Total",'Allocation (rand)'!A:A,0),FALSE),4),"")</f>
        <v/>
      </c>
      <c r="J9" s="20" t="str">
        <f>IF(AND(AreaPercent=1,Total=AreaTotal,Total&lt;&gt;"",Total&gt;0,$C$23=""),IF(I9-H9&gt;0.00004999,"No","Yes"),"")</f>
        <v/>
      </c>
      <c r="K9" s="33" t="str">
        <f>IF(AND(AreaPercent=1,Total=AreaTotal,Total&lt;&gt;"",Total&gt;0,$C$23=""),IF(I9-H9&gt;0.00004999,I9-H9,""),"")</f>
        <v/>
      </c>
      <c r="L9" s="21" t="str">
        <f>IF(AND(AreaPercent=1,Total=AreaTotal,Total&lt;&gt;"",Total&gt;0,$C$23=""),IF(I9-H9&gt;0.00004999,K9*Total,""),"")</f>
        <v/>
      </c>
      <c r="M9" s="3"/>
    </row>
    <row r="10" spans="2:13">
      <c r="B10" s="105" t="b">
        <f>IF(C10&lt;&gt;"",_xlfn.IFNA(VLOOKUP(C10,'Fund list'!$A:$A,1,FALSE),-1)=-1,FALSE)</f>
        <v>0</v>
      </c>
      <c r="C10" s="6"/>
      <c r="D10" s="45"/>
      <c r="E10" s="50" t="str">
        <f t="shared" si="0"/>
        <v/>
      </c>
      <c r="F10" s="3"/>
      <c r="G10" s="17" t="s">
        <v>24</v>
      </c>
      <c r="H10" s="18">
        <v>0.25</v>
      </c>
      <c r="I10" s="19" t="str">
        <f>IF(AND(AreaPercent=1,Total=AreaTotal,Total&lt;&gt;"",Total&gt;0,$C$23=""),ROUND(HLOOKUP(G10,'Allocation (rand)'!$B$1:$D$17,MATCH("Total",'Allocation (rand)'!A:A,0),FALSE),4),"")</f>
        <v/>
      </c>
      <c r="J10" s="20" t="str">
        <f>IF(AND(AreaPercent=1,Total=AreaTotal,Total&lt;&gt;"",Total&gt;0,$C$23=""),IF(I10-H10&gt;0.00004999,"No","Yes"),"")</f>
        <v/>
      </c>
      <c r="K10" s="33" t="str">
        <f>IF(AND(AreaPercent=1,Total=AreaTotal,Total&lt;&gt;"",Total&gt;0,$C$23=""),IF(I10-H10&gt;0.00004999,I10-H10,""),"")</f>
        <v/>
      </c>
      <c r="L10" s="21" t="str">
        <f>IF(AND(AreaPercent=1,Total=AreaTotal,Total&lt;&gt;"",Total&gt;0,$C$23=""),IF(I10-H10&gt;0.00004999,K10*Total,""),"")</f>
        <v/>
      </c>
      <c r="M10" s="3"/>
    </row>
    <row r="11" spans="2:13">
      <c r="B11" s="105" t="b">
        <f>IF(C11&lt;&gt;"",_xlfn.IFNA(VLOOKUP(C11,'Fund list'!$A:$A,1,FALSE),-1)=-1,FALSE)</f>
        <v>0</v>
      </c>
      <c r="C11" s="6"/>
      <c r="D11" s="45"/>
      <c r="E11" s="50" t="str">
        <f t="shared" si="0"/>
        <v/>
      </c>
      <c r="F11" s="3"/>
      <c r="G11" s="139"/>
      <c r="H11" s="139"/>
      <c r="I11" s="139"/>
      <c r="J11" s="139"/>
      <c r="K11" s="139"/>
      <c r="L11" s="139"/>
      <c r="M11" s="3"/>
    </row>
    <row r="12" spans="2:13" ht="14.25" customHeight="1">
      <c r="B12" s="105" t="b">
        <f>IF(C12&lt;&gt;"",_xlfn.IFNA(VLOOKUP(C12,'Fund list'!$A:$A,1,FALSE),-1)=-1,FALSE)</f>
        <v>0</v>
      </c>
      <c r="C12" s="6"/>
      <c r="D12" s="45"/>
      <c r="E12" s="50" t="str">
        <f t="shared" si="0"/>
        <v/>
      </c>
      <c r="F12" s="3"/>
      <c r="G12" s="140"/>
      <c r="H12" s="140"/>
      <c r="I12" s="140"/>
      <c r="J12" s="140"/>
      <c r="K12" s="140"/>
      <c r="L12" s="140"/>
      <c r="M12" s="3"/>
    </row>
    <row r="13" spans="2:13" ht="14.25" customHeight="1">
      <c r="B13" s="105" t="b">
        <f>IF(C13&lt;&gt;"",_xlfn.IFNA(VLOOKUP(C13,'Fund list'!$A:$A,1,FALSE),-1)=-1,FALSE)</f>
        <v>0</v>
      </c>
      <c r="C13" s="6"/>
      <c r="D13" s="45"/>
      <c r="E13" s="50" t="str">
        <f t="shared" si="0"/>
        <v/>
      </c>
      <c r="F13" s="3"/>
      <c r="G13" s="140"/>
      <c r="H13" s="140"/>
      <c r="I13" s="140"/>
      <c r="J13" s="140"/>
      <c r="K13" s="140"/>
      <c r="L13" s="140"/>
      <c r="M13" s="3"/>
    </row>
    <row r="14" spans="2:13" ht="14.25" customHeight="1">
      <c r="B14" s="105" t="b">
        <f>IF(C14&lt;&gt;"",_xlfn.IFNA(VLOOKUP(C14,'Fund list'!$A:$A,1,FALSE),-1)=-1,FALSE)</f>
        <v>0</v>
      </c>
      <c r="C14" s="6"/>
      <c r="D14" s="45"/>
      <c r="E14" s="50" t="str">
        <f t="shared" si="0"/>
        <v/>
      </c>
      <c r="F14" s="3"/>
      <c r="M14" s="3"/>
    </row>
    <row r="15" spans="2:13" ht="14.25" customHeight="1">
      <c r="B15" s="105" t="b">
        <f>IF(C15&lt;&gt;"",_xlfn.IFNA(VLOOKUP(C15,'Fund list'!$A:$A,1,FALSE),-1)=-1,FALSE)</f>
        <v>0</v>
      </c>
      <c r="C15" s="6"/>
      <c r="D15" s="45"/>
      <c r="E15" s="50" t="str">
        <f t="shared" si="0"/>
        <v/>
      </c>
      <c r="F15" s="3"/>
      <c r="G15" s="141" t="s">
        <v>29</v>
      </c>
      <c r="H15" s="142"/>
      <c r="I15" s="142"/>
      <c r="J15" s="142"/>
      <c r="K15" s="143"/>
      <c r="L15" s="128" t="str">
        <f>IF(AND(AreaPercent=1,Total=AreaTotal,Total&lt;&gt;"",Total&gt;0,C23=""),IF(ABS(SUM(K8:K10)-0)&gt;0.0001,"No","Yes"),"")</f>
        <v/>
      </c>
      <c r="M15" s="3"/>
    </row>
    <row r="16" spans="2:13" ht="14.25" customHeight="1">
      <c r="B16" s="105" t="b">
        <f>IF(C16&lt;&gt;"",_xlfn.IFNA(VLOOKUP(C16,'Fund list'!$A:$A,1,FALSE),-1)=-1,FALSE)</f>
        <v>0</v>
      </c>
      <c r="C16" s="6"/>
      <c r="D16" s="45"/>
      <c r="E16" s="50" t="str">
        <f t="shared" si="0"/>
        <v/>
      </c>
      <c r="F16" s="3"/>
      <c r="G16" s="144"/>
      <c r="H16" s="124"/>
      <c r="I16" s="124"/>
      <c r="J16" s="124"/>
      <c r="K16" s="145"/>
      <c r="L16" s="129"/>
      <c r="M16" s="3"/>
    </row>
    <row r="17" spans="2:13" ht="14.25" customHeight="1">
      <c r="B17" s="105" t="b">
        <f>IF(C17&lt;&gt;"",_xlfn.IFNA(VLOOKUP(C17,'Fund list'!$A:$A,1,FALSE),-1)=-1,FALSE)</f>
        <v>0</v>
      </c>
      <c r="C17" s="6"/>
      <c r="D17" s="45"/>
      <c r="E17" s="50" t="str">
        <f t="shared" si="0"/>
        <v/>
      </c>
      <c r="F17" s="3"/>
      <c r="G17" s="144"/>
      <c r="H17" s="124"/>
      <c r="I17" s="124"/>
      <c r="J17" s="124"/>
      <c r="K17" s="145"/>
      <c r="L17" s="129"/>
      <c r="M17" s="3"/>
    </row>
    <row r="18" spans="2:13" ht="14.25" customHeight="1">
      <c r="B18" s="105" t="b">
        <f>IF(C18&lt;&gt;"",_xlfn.IFNA(VLOOKUP(C18,'Fund list'!$A:$A,1,FALSE),-1)=-1,FALSE)</f>
        <v>0</v>
      </c>
      <c r="C18" s="6"/>
      <c r="D18" s="45"/>
      <c r="E18" s="50" t="str">
        <f t="shared" si="0"/>
        <v/>
      </c>
      <c r="F18" s="3"/>
      <c r="G18" s="144"/>
      <c r="H18" s="124"/>
      <c r="I18" s="124"/>
      <c r="J18" s="124"/>
      <c r="K18" s="145"/>
      <c r="L18" s="129"/>
      <c r="M18" s="3"/>
    </row>
    <row r="19" spans="2:13" ht="14.25" customHeight="1">
      <c r="B19" s="105" t="b">
        <f>IF(C19&lt;&gt;"",_xlfn.IFNA(VLOOKUP(C19,'Fund list'!$A:$A,1,FALSE),-1)=-1,FALSE)</f>
        <v>0</v>
      </c>
      <c r="C19" s="6"/>
      <c r="D19" s="45"/>
      <c r="E19" s="50" t="str">
        <f t="shared" si="0"/>
        <v/>
      </c>
      <c r="F19" s="3"/>
      <c r="G19" s="144"/>
      <c r="H19" s="124"/>
      <c r="I19" s="124"/>
      <c r="J19" s="124"/>
      <c r="K19" s="145"/>
      <c r="L19" s="129"/>
      <c r="M19" s="3"/>
    </row>
    <row r="20" spans="2:13" ht="14.25" customHeight="1">
      <c r="B20" s="105" t="b">
        <f>IF(C20&lt;&gt;"",_xlfn.IFNA(VLOOKUP(C20,'Fund list'!$A:$A,1,FALSE),-1)=-1,FALSE)</f>
        <v>0</v>
      </c>
      <c r="C20" s="6"/>
      <c r="D20" s="45"/>
      <c r="E20" s="50" t="str">
        <f t="shared" si="0"/>
        <v/>
      </c>
      <c r="F20" s="3"/>
      <c r="G20" s="146"/>
      <c r="H20" s="147"/>
      <c r="I20" s="147"/>
      <c r="J20" s="147"/>
      <c r="K20" s="148"/>
      <c r="L20" s="130"/>
      <c r="M20" s="3"/>
    </row>
    <row r="21" spans="2:13">
      <c r="B21" s="3"/>
      <c r="C21" s="4" t="s">
        <v>27</v>
      </c>
      <c r="D21" s="30">
        <f>IF(ISERROR(SUM(AmountColumn)),"Error",SUM(AmountColumn))</f>
        <v>0</v>
      </c>
      <c r="E21" s="48">
        <f>IF(ISERROR(SUM(PercentColumn)),"Error",SUM(PercentColumn))</f>
        <v>0</v>
      </c>
      <c r="F21" s="3"/>
      <c r="M21" s="3"/>
    </row>
    <row r="22" spans="2:13">
      <c r="B22" s="3"/>
      <c r="C22" s="3"/>
      <c r="D22" s="3"/>
      <c r="E22" s="3"/>
      <c r="F22" s="3"/>
      <c r="M22" s="3"/>
    </row>
    <row r="23" spans="2:13" ht="15">
      <c r="C23" s="113" t="str">
        <f>IF(AND(AND($E$21&lt;&gt;1,$D$4&gt;0),OR(B7:B20)),"Please ensure that your fund selection sums to 100% and only includes funds from the fund list.",IF(OR(B7:B20),"Please ensure that your fund selection only includes funds from the fund list.",IF(AND($E$21&lt;&gt;1,$D$4&gt;0),"Please ensure that your fund selection sums to 100%.","")))</f>
        <v/>
      </c>
      <c r="D23" s="113"/>
      <c r="E23" s="113"/>
    </row>
    <row r="24" spans="2:13" ht="15">
      <c r="C24" s="52"/>
      <c r="D24" s="52"/>
      <c r="E24" s="52"/>
    </row>
    <row r="25" spans="2:13" ht="28.5" customHeight="1">
      <c r="C25" s="160" t="s">
        <v>51</v>
      </c>
      <c r="D25" s="160"/>
      <c r="E25" s="160"/>
    </row>
    <row r="26" spans="2:13" ht="14.25" customHeight="1"/>
    <row r="27" spans="2:13" ht="18.75" customHeight="1">
      <c r="C27" s="14" t="s">
        <v>37</v>
      </c>
    </row>
    <row r="28" spans="2:13" ht="18.75" customHeight="1">
      <c r="C28" s="152" t="s">
        <v>54</v>
      </c>
      <c r="D28" s="152"/>
    </row>
    <row r="29" spans="2:13" ht="18" customHeight="1">
      <c r="B29" s="12" t="s">
        <v>38</v>
      </c>
      <c r="C29" s="156" t="s">
        <v>53</v>
      </c>
      <c r="D29" s="157"/>
      <c r="E29" s="157"/>
    </row>
    <row r="30" spans="2:13" ht="16.5" customHeight="1">
      <c r="B30" s="12" t="s">
        <v>38</v>
      </c>
      <c r="C30" s="156" t="s">
        <v>44</v>
      </c>
      <c r="D30" s="156"/>
      <c r="E30" s="156"/>
    </row>
    <row r="31" spans="2:13" ht="15">
      <c r="B31" s="12" t="s">
        <v>38</v>
      </c>
      <c r="C31" s="156" t="s">
        <v>47</v>
      </c>
      <c r="D31" s="157"/>
      <c r="E31" s="157"/>
    </row>
    <row r="32" spans="2:13" ht="27.75" customHeight="1">
      <c r="B32" s="12" t="s">
        <v>38</v>
      </c>
      <c r="C32" s="158" t="s">
        <v>48</v>
      </c>
      <c r="D32" s="157"/>
      <c r="E32" s="157"/>
    </row>
    <row r="33" spans="2:5" ht="15">
      <c r="B33" s="12"/>
      <c r="C33" s="13"/>
      <c r="D33" s="13"/>
      <c r="E33" s="13"/>
    </row>
    <row r="34" spans="2:5" ht="12" customHeight="1">
      <c r="B34" s="12"/>
      <c r="C34" s="155" t="s">
        <v>46</v>
      </c>
      <c r="D34" s="155"/>
      <c r="E34" s="155"/>
    </row>
    <row r="35" spans="2:5" ht="15">
      <c r="B35" s="12"/>
      <c r="C35" s="155"/>
      <c r="D35" s="155"/>
      <c r="E35" s="155"/>
    </row>
    <row r="36" spans="2:5" ht="15">
      <c r="B36" s="8"/>
      <c r="C36" s="9"/>
      <c r="D36" s="9"/>
      <c r="E36" s="9"/>
    </row>
    <row r="37" spans="2:5" ht="15.6" customHeight="1">
      <c r="C37" s="14" t="s">
        <v>40</v>
      </c>
      <c r="D37" s="9"/>
      <c r="E37" s="9"/>
    </row>
    <row r="38" spans="2:5" ht="15.6" customHeight="1">
      <c r="C38" s="159" t="s">
        <v>49</v>
      </c>
      <c r="D38" s="159"/>
      <c r="E38" s="159"/>
    </row>
    <row r="39" spans="2:5">
      <c r="C39" s="159"/>
      <c r="D39" s="159"/>
      <c r="E39" s="159"/>
    </row>
    <row r="40" spans="2:5">
      <c r="C40" s="159"/>
      <c r="D40" s="159"/>
      <c r="E40" s="159"/>
    </row>
    <row r="41" spans="2:5">
      <c r="C41" s="159"/>
      <c r="D41" s="159"/>
      <c r="E41" s="159"/>
    </row>
    <row r="42" spans="2:5">
      <c r="C42" s="159"/>
      <c r="D42" s="159"/>
      <c r="E42" s="159"/>
    </row>
    <row r="43" spans="2:5">
      <c r="C43" s="159"/>
      <c r="D43" s="159"/>
      <c r="E43" s="159"/>
    </row>
    <row r="44" spans="2:5">
      <c r="C44" s="159"/>
      <c r="D44" s="159"/>
      <c r="E44" s="159"/>
    </row>
    <row r="45" spans="2:5">
      <c r="C45" s="159"/>
      <c r="D45" s="159"/>
      <c r="E45" s="159"/>
    </row>
    <row r="46" spans="2:5" ht="22.5" customHeight="1">
      <c r="C46" s="51"/>
      <c r="D46" s="51"/>
      <c r="E46" s="51"/>
    </row>
    <row r="47" spans="2:5" ht="45" customHeight="1">
      <c r="C47" s="154" t="s">
        <v>56</v>
      </c>
      <c r="D47" s="154"/>
      <c r="E47" s="154"/>
    </row>
    <row r="48" spans="2:5">
      <c r="C48" s="154"/>
      <c r="D48" s="154"/>
      <c r="E48" s="154"/>
    </row>
  </sheetData>
  <sheetProtection selectLockedCells="1"/>
  <mergeCells count="19">
    <mergeCell ref="D4:E4"/>
    <mergeCell ref="G6:G7"/>
    <mergeCell ref="L6:L7"/>
    <mergeCell ref="G11:L13"/>
    <mergeCell ref="G15:K20"/>
    <mergeCell ref="L15:L20"/>
    <mergeCell ref="J6:J7"/>
    <mergeCell ref="K6:K7"/>
    <mergeCell ref="I6:I7"/>
    <mergeCell ref="C32:E32"/>
    <mergeCell ref="C34:E35"/>
    <mergeCell ref="C47:E48"/>
    <mergeCell ref="C38:E45"/>
    <mergeCell ref="H6:H7"/>
    <mergeCell ref="C30:E30"/>
    <mergeCell ref="C31:E31"/>
    <mergeCell ref="C29:E29"/>
    <mergeCell ref="C25:E25"/>
    <mergeCell ref="C28:D28"/>
  </mergeCells>
  <conditionalFormatting sqref="D7:D20">
    <cfRule type="expression" dxfId="12" priority="16" stopIfTrue="1">
      <formula>MethodInput="Amount"</formula>
    </cfRule>
    <cfRule type="expression" dxfId="11" priority="17" stopIfTrue="1">
      <formula>MethodInput="Percent"</formula>
    </cfRule>
  </conditionalFormatting>
  <conditionalFormatting sqref="E7:E20">
    <cfRule type="expression" dxfId="10" priority="14" stopIfTrue="1">
      <formula>MethodInput="Amount"</formula>
    </cfRule>
    <cfRule type="expression" dxfId="9" priority="15" stopIfTrue="1">
      <formula>MethodInput="Percent"</formula>
    </cfRule>
  </conditionalFormatting>
  <conditionalFormatting sqref="D21 D4">
    <cfRule type="expression" dxfId="8" priority="13" stopIfTrue="1">
      <formula>$D$4&lt;&gt;$D$21</formula>
    </cfRule>
  </conditionalFormatting>
  <conditionalFormatting sqref="D21">
    <cfRule type="expression" dxfId="7" priority="12" stopIfTrue="1">
      <formula>$E$21&lt;&gt;1</formula>
    </cfRule>
  </conditionalFormatting>
  <conditionalFormatting sqref="L15">
    <cfRule type="cellIs" dxfId="6" priority="10" stopIfTrue="1" operator="equal">
      <formula>"Yes"</formula>
    </cfRule>
    <cfRule type="cellIs" dxfId="5" priority="11" stopIfTrue="1" operator="equal">
      <formula>"No"</formula>
    </cfRule>
  </conditionalFormatting>
  <conditionalFormatting sqref="J8:J10">
    <cfRule type="cellIs" dxfId="4" priority="4" stopIfTrue="1" operator="equal">
      <formula>"No"</formula>
    </cfRule>
    <cfRule type="cellIs" dxfId="3" priority="5" stopIfTrue="1" operator="equal">
      <formula>"Yes"</formula>
    </cfRule>
  </conditionalFormatting>
  <conditionalFormatting sqref="L15">
    <cfRule type="cellIs" dxfId="2" priority="2" stopIfTrue="1" operator="equal">
      <formula>"YES"</formula>
    </cfRule>
    <cfRule type="cellIs" dxfId="1" priority="3" stopIfTrue="1" operator="equal">
      <formula>"NO"</formula>
    </cfRule>
  </conditionalFormatting>
  <conditionalFormatting sqref="C7:C20">
    <cfRule type="expression" dxfId="0" priority="1">
      <formula>B7</formula>
    </cfRule>
  </conditionalFormatting>
  <dataValidations count="3">
    <dataValidation type="decimal" operator="greaterThanOrEqual" allowBlank="1" showInputMessage="1" showErrorMessage="1" errorTitle="Invalid amount" error="Please enter a valid amount" sqref="D4:E4" xr:uid="{00000000-0002-0000-0300-000000000000}">
      <formula1>0</formula1>
    </dataValidation>
    <dataValidation type="list" allowBlank="1" showInputMessage="1" showErrorMessage="1" errorTitle="Invalid unit trust" error="Please choose a unit trust from the dropdown box" sqref="C7:C20" xr:uid="{00000000-0002-0000-0300-000001000000}">
      <formula1>FundList</formula1>
    </dataValidation>
    <dataValidation type="decimal" operator="greaterThanOrEqual" allowBlank="1" showInputMessage="1" showErrorMessage="1" errorTitle="Amount error" error="Please enter a positive rand amount" sqref="D7:D20" xr:uid="{00000000-0002-0000-0300-000002000000}">
      <formula1>0</formula1>
    </dataValidation>
  </dataValidations>
  <pageMargins left="0.70866141732283472" right="0.70866141732283472" top="0.74803149606299213" bottom="0.74803149606299213" header="0.31496062992125984" footer="0.31496062992125984"/>
  <pageSetup paperSize="9" scale="9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17"/>
  <sheetViews>
    <sheetView showGridLines="0" showRowColHeaders="0" workbookViewId="0">
      <selection activeCell="C3" sqref="C3"/>
    </sheetView>
  </sheetViews>
  <sheetFormatPr defaultColWidth="9.140625" defaultRowHeight="12.75"/>
  <cols>
    <col min="1" max="1" width="46.42578125" style="10" customWidth="1"/>
    <col min="2" max="2" width="6.5703125" style="10" bestFit="1" customWidth="1"/>
    <col min="3" max="3" width="8.5703125" style="10" bestFit="1" customWidth="1"/>
    <col min="4" max="4" width="12.5703125" style="10" bestFit="1" customWidth="1"/>
    <col min="5" max="16384" width="9.140625" style="10"/>
  </cols>
  <sheetData>
    <row r="1" spans="1:4">
      <c r="A1" s="41" t="s">
        <v>41</v>
      </c>
      <c r="B1" s="41" t="s">
        <v>22</v>
      </c>
      <c r="C1" s="42" t="s">
        <v>43</v>
      </c>
      <c r="D1" s="53" t="s">
        <v>24</v>
      </c>
    </row>
    <row r="2" spans="1:4">
      <c r="A2" s="41" t="s">
        <v>26</v>
      </c>
      <c r="B2" s="43" t="s">
        <v>1</v>
      </c>
      <c r="C2" s="43" t="s">
        <v>3</v>
      </c>
      <c r="D2" s="43" t="s">
        <v>2</v>
      </c>
    </row>
    <row r="3" spans="1:4">
      <c r="A3" s="11" t="str">
        <f>IF('Regulation 28 calculator (%)'!C7&gt;"",'Regulation 28 calculator (%)'!C7,"")</f>
        <v/>
      </c>
      <c r="B3" s="11" t="str">
        <f>IF(A3&lt;&gt;"",VLOOKUP($A3,'Fund list'!A:J,MATCH(Allocation!B$1,'Fund list'!A$5:J$5,0),FALSE)*VLOOKUP($A3,'Regulation 28 calculator (%)'!$C7:$E$20,3,FALSE),"")</f>
        <v/>
      </c>
      <c r="C3" s="11" t="str">
        <f>IF(A3&lt;&gt;"",VLOOKUP($A3,'Fund list'!A:J,MATCH(Allocation!C$1,'Fund list'!A$5:J$5,0),FALSE)*VLOOKUP($A3,'Regulation 28 calculator (%)'!$C7:$E$20,3,FALSE),"")</f>
        <v/>
      </c>
      <c r="D3" s="11" t="str">
        <f>IF(A3&lt;&gt;"",VLOOKUP($A3,'Fund list'!A:J,MATCH(Allocation!D$1,'Fund list'!A$5:J$5,0),FALSE)*VLOOKUP($A3,'Regulation 28 calculator (%)'!$C7:$E$20,3,FALSE),"")</f>
        <v/>
      </c>
    </row>
    <row r="4" spans="1:4">
      <c r="A4" s="11" t="str">
        <f>IF('Regulation 28 calculator (%)'!C8&gt;"",'Regulation 28 calculator (%)'!C8,"")</f>
        <v/>
      </c>
      <c r="B4" s="11" t="str">
        <f>IF(A4&lt;&gt;"",VLOOKUP($A4,'Fund list'!A:J,MATCH(Allocation!B$1,'Fund list'!A$5:J$5,0),FALSE)*VLOOKUP($A4,'Regulation 28 calculator (%)'!$C8:$E$20,3,FALSE),"")</f>
        <v/>
      </c>
      <c r="C4" s="11" t="str">
        <f>IF(A4&lt;&gt;"",VLOOKUP($A4,'Fund list'!A:J,MATCH(Allocation!C$1,'Fund list'!A$5:J$5,0),FALSE)*VLOOKUP($A4,'Regulation 28 calculator (%)'!$C8:$E$20,3,FALSE),"")</f>
        <v/>
      </c>
      <c r="D4" s="11" t="str">
        <f>IF(A4&lt;&gt;"",VLOOKUP($A4,'Fund list'!A:J,MATCH(Allocation!D$1,'Fund list'!A$5:J$5,0),FALSE)*VLOOKUP($A4,'Regulation 28 calculator (%)'!$C8:$E$20,3,FALSE),"")</f>
        <v/>
      </c>
    </row>
    <row r="5" spans="1:4">
      <c r="A5" s="11" t="str">
        <f>IF('Regulation 28 calculator (%)'!C9&gt;"",'Regulation 28 calculator (%)'!C9,"")</f>
        <v/>
      </c>
      <c r="B5" s="11" t="str">
        <f>IF(A5&lt;&gt;"",VLOOKUP($A5,'Fund list'!A:J,MATCH(Allocation!B$1,'Fund list'!A$5:J$5,0),FALSE)*VLOOKUP($A5,'Regulation 28 calculator (%)'!$C9:$E$20,3,FALSE),"")</f>
        <v/>
      </c>
      <c r="C5" s="11" t="str">
        <f>IF(A5&lt;&gt;"",VLOOKUP($A5,'Fund list'!A:J,MATCH(Allocation!C$1,'Fund list'!A$5:J$5,0),FALSE)*VLOOKUP($A5,'Regulation 28 calculator (%)'!$C9:$E$20,3,FALSE),"")</f>
        <v/>
      </c>
      <c r="D5" s="11" t="str">
        <f>IF(A5&lt;&gt;"",VLOOKUP($A5,'Fund list'!A:J,MATCH(Allocation!D$1,'Fund list'!A$5:J$5,0),FALSE)*VLOOKUP($A5,'Regulation 28 calculator (%)'!$C9:$E$20,3,FALSE),"")</f>
        <v/>
      </c>
    </row>
    <row r="6" spans="1:4">
      <c r="A6" s="11" t="str">
        <f>IF('Regulation 28 calculator (%)'!C10&gt;"",'Regulation 28 calculator (%)'!C10,"")</f>
        <v/>
      </c>
      <c r="B6" s="11" t="str">
        <f>IF(A6&lt;&gt;"",VLOOKUP($A6,'Fund list'!A:J,MATCH(Allocation!B$1,'Fund list'!A$5:J$5,0),FALSE)*VLOOKUP($A6,'Regulation 28 calculator (%)'!$C10:$E$20,3,FALSE),"")</f>
        <v/>
      </c>
      <c r="C6" s="11" t="str">
        <f>IF(A6&lt;&gt;"",VLOOKUP($A6,'Fund list'!A:J,MATCH(Allocation!C$1,'Fund list'!A$5:J$5,0),FALSE)*VLOOKUP($A6,'Regulation 28 calculator (%)'!$C10:$E$20,3,FALSE),"")</f>
        <v/>
      </c>
      <c r="D6" s="11" t="str">
        <f>IF(A6&lt;&gt;"",VLOOKUP($A6,'Fund list'!A:J,MATCH(Allocation!D$1,'Fund list'!A$5:J$5,0),FALSE)*VLOOKUP($A6,'Regulation 28 calculator (%)'!$C10:$E$20,3,FALSE),"")</f>
        <v/>
      </c>
    </row>
    <row r="7" spans="1:4">
      <c r="A7" s="11" t="str">
        <f>IF('Regulation 28 calculator (%)'!C11&gt;"",'Regulation 28 calculator (%)'!C11,"")</f>
        <v/>
      </c>
      <c r="B7" s="11" t="str">
        <f>IF(A7&lt;&gt;"",VLOOKUP($A7,'Fund list'!A:J,MATCH(Allocation!B$1,'Fund list'!A$5:J$5,0),FALSE)*VLOOKUP($A7,'Regulation 28 calculator (%)'!$C11:$E$20,3,FALSE),"")</f>
        <v/>
      </c>
      <c r="C7" s="11" t="str">
        <f>IF(A7&lt;&gt;"",VLOOKUP($A7,'Fund list'!A:J,MATCH(Allocation!C$1,'Fund list'!A$5:J$5,0),FALSE)*VLOOKUP($A7,'Regulation 28 calculator (%)'!$C11:$E$20,3,FALSE),"")</f>
        <v/>
      </c>
      <c r="D7" s="11" t="str">
        <f>IF(A7&lt;&gt;"",VLOOKUP($A7,'Fund list'!A:J,MATCH(Allocation!D$1,'Fund list'!A$5:J$5,0),FALSE)*VLOOKUP($A7,'Regulation 28 calculator (%)'!$C11:$E$20,3,FALSE),"")</f>
        <v/>
      </c>
    </row>
    <row r="8" spans="1:4">
      <c r="A8" s="11" t="str">
        <f>IF('Regulation 28 calculator (%)'!C12&gt;"",'Regulation 28 calculator (%)'!C12,"")</f>
        <v/>
      </c>
      <c r="B8" s="11" t="str">
        <f>IF(A8&lt;&gt;"",VLOOKUP($A8,'Fund list'!A:J,MATCH(Allocation!B$1,'Fund list'!A$5:J$5,0),FALSE)*VLOOKUP($A8,'Regulation 28 calculator (%)'!$C12:$E$20,3,FALSE),"")</f>
        <v/>
      </c>
      <c r="C8" s="11" t="str">
        <f>IF(A8&lt;&gt;"",VLOOKUP($A8,'Fund list'!A:J,MATCH(Allocation!C$1,'Fund list'!A$5:J$5,0),FALSE)*VLOOKUP($A8,'Regulation 28 calculator (%)'!$C12:$E$20,3,FALSE),"")</f>
        <v/>
      </c>
      <c r="D8" s="11" t="str">
        <f>IF(A8&lt;&gt;"",VLOOKUP($A8,'Fund list'!A:J,MATCH(Allocation!D$1,'Fund list'!A$5:J$5,0),FALSE)*VLOOKUP($A8,'Regulation 28 calculator (%)'!$C12:$E$20,3,FALSE),"")</f>
        <v/>
      </c>
    </row>
    <row r="9" spans="1:4">
      <c r="A9" s="11" t="str">
        <f>IF('Regulation 28 calculator (%)'!C13&gt;"",'Regulation 28 calculator (%)'!C13,"")</f>
        <v/>
      </c>
      <c r="B9" s="11" t="str">
        <f>IF(A9&lt;&gt;"",VLOOKUP($A9,'Fund list'!A:J,MATCH(Allocation!B$1,'Fund list'!A$5:J$5,0),FALSE)*VLOOKUP($A9,'Regulation 28 calculator (%)'!$C13:$E$20,3,FALSE),"")</f>
        <v/>
      </c>
      <c r="C9" s="11" t="str">
        <f>IF(A9&lt;&gt;"",VLOOKUP($A9,'Fund list'!A:J,MATCH(Allocation!C$1,'Fund list'!A$5:J$5,0),FALSE)*VLOOKUP($A9,'Regulation 28 calculator (%)'!$C13:$E$20,3,FALSE),"")</f>
        <v/>
      </c>
      <c r="D9" s="11" t="str">
        <f>IF(A9&lt;&gt;"",VLOOKUP($A9,'Fund list'!A:J,MATCH(Allocation!D$1,'Fund list'!A$5:J$5,0),FALSE)*VLOOKUP($A9,'Regulation 28 calculator (%)'!$C13:$E$20,3,FALSE),"")</f>
        <v/>
      </c>
    </row>
    <row r="10" spans="1:4">
      <c r="A10" s="11" t="str">
        <f>IF('Regulation 28 calculator (%)'!C14&gt;"",'Regulation 28 calculator (%)'!C14,"")</f>
        <v/>
      </c>
      <c r="B10" s="11" t="str">
        <f>IF(A10&lt;&gt;"",VLOOKUP($A10,'Fund list'!A:J,MATCH(Allocation!B$1,'Fund list'!A$5:J$5,0),FALSE)*VLOOKUP($A10,'Regulation 28 calculator (%)'!$C14:$E$20,3,FALSE),"")</f>
        <v/>
      </c>
      <c r="C10" s="11" t="str">
        <f>IF(A10&lt;&gt;"",VLOOKUP($A10,'Fund list'!A:J,MATCH(Allocation!C$1,'Fund list'!A$5:J$5,0),FALSE)*VLOOKUP($A10,'Regulation 28 calculator (%)'!$C14:$E$20,3,FALSE),"")</f>
        <v/>
      </c>
      <c r="D10" s="11" t="str">
        <f>IF(A10&lt;&gt;"",VLOOKUP($A10,'Fund list'!A:J,MATCH(Allocation!D$1,'Fund list'!A$5:J$5,0),FALSE)*VLOOKUP($A10,'Regulation 28 calculator (%)'!$C14:$E$20,3,FALSE),"")</f>
        <v/>
      </c>
    </row>
    <row r="11" spans="1:4">
      <c r="A11" s="11" t="str">
        <f>IF('Regulation 28 calculator (%)'!C15&gt;"",'Regulation 28 calculator (%)'!C15,"")</f>
        <v/>
      </c>
      <c r="B11" s="11" t="str">
        <f>IF(A11&lt;&gt;"",VLOOKUP($A11,'Fund list'!A:J,MATCH(Allocation!B$1,'Fund list'!A$5:J$5,0),FALSE)*VLOOKUP($A11,'Regulation 28 calculator (%)'!$C15:$E$20,3,FALSE),"")</f>
        <v/>
      </c>
      <c r="C11" s="11" t="str">
        <f>IF(A11&lt;&gt;"",VLOOKUP($A11,'Fund list'!A:J,MATCH(Allocation!C$1,'Fund list'!A$5:J$5,0),FALSE)*VLOOKUP($A11,'Regulation 28 calculator (%)'!$C15:$E$20,3,FALSE),"")</f>
        <v/>
      </c>
      <c r="D11" s="11" t="str">
        <f>IF(A11&lt;&gt;"",VLOOKUP($A11,'Fund list'!A:J,MATCH(Allocation!D$1,'Fund list'!A$5:J$5,0),FALSE)*VLOOKUP($A11,'Regulation 28 calculator (%)'!$C15:$E$20,3,FALSE),"")</f>
        <v/>
      </c>
    </row>
    <row r="12" spans="1:4">
      <c r="A12" s="11" t="str">
        <f>IF('Regulation 28 calculator (%)'!C16&gt;"",'Regulation 28 calculator (%)'!C16,"")</f>
        <v/>
      </c>
      <c r="B12" s="11" t="str">
        <f>IF(A12&lt;&gt;"",VLOOKUP($A12,'Fund list'!A:J,MATCH(Allocation!B$1,'Fund list'!A$5:J$5,0),FALSE)*VLOOKUP($A12,'Regulation 28 calculator (%)'!$C16:$E$20,3,FALSE),"")</f>
        <v/>
      </c>
      <c r="C12" s="11" t="str">
        <f>IF(A12&lt;&gt;"",VLOOKUP($A12,'Fund list'!A:J,MATCH(Allocation!C$1,'Fund list'!A$5:J$5,0),FALSE)*VLOOKUP($A12,'Regulation 28 calculator (%)'!$C16:$E$20,3,FALSE),"")</f>
        <v/>
      </c>
      <c r="D12" s="11" t="str">
        <f>IF(A12&lt;&gt;"",VLOOKUP($A12,'Fund list'!A:J,MATCH(Allocation!D$1,'Fund list'!A$5:J$5,0),FALSE)*VLOOKUP($A12,'Regulation 28 calculator (%)'!$C16:$E$20,3,FALSE),"")</f>
        <v/>
      </c>
    </row>
    <row r="13" spans="1:4">
      <c r="A13" s="11" t="str">
        <f>IF('Regulation 28 calculator (%)'!C17&gt;"",'Regulation 28 calculator (%)'!C17,"")</f>
        <v/>
      </c>
      <c r="B13" s="11" t="str">
        <f>IF(A13&lt;&gt;"",VLOOKUP($A13,'Fund list'!A:J,MATCH(Allocation!B$1,'Fund list'!A$5:J$5,0),FALSE)*VLOOKUP($A13,'Regulation 28 calculator (%)'!$C17:$E$20,3,FALSE),"")</f>
        <v/>
      </c>
      <c r="C13" s="11" t="str">
        <f>IF(A13&lt;&gt;"",VLOOKUP($A13,'Fund list'!A:J,MATCH(Allocation!C$1,'Fund list'!A$5:J$5,0),FALSE)*VLOOKUP($A13,'Regulation 28 calculator (%)'!$C17:$E$20,3,FALSE),"")</f>
        <v/>
      </c>
      <c r="D13" s="11" t="str">
        <f>IF(A13&lt;&gt;"",VLOOKUP($A13,'Fund list'!A:J,MATCH(Allocation!D$1,'Fund list'!A$5:J$5,0),FALSE)*VLOOKUP($A13,'Regulation 28 calculator (%)'!$C17:$E$20,3,FALSE),"")</f>
        <v/>
      </c>
    </row>
    <row r="14" spans="1:4">
      <c r="A14" s="11" t="str">
        <f>IF('Regulation 28 calculator (%)'!C18&gt;"",'Regulation 28 calculator (%)'!C18,"")</f>
        <v/>
      </c>
      <c r="B14" s="11" t="str">
        <f>IF(A14&lt;&gt;"",VLOOKUP($A14,'Fund list'!A:J,MATCH(Allocation!B$1,'Fund list'!A$5:J$5,0),FALSE)*VLOOKUP($A14,'Regulation 28 calculator (%)'!$C18:$E$20,3,FALSE),"")</f>
        <v/>
      </c>
      <c r="C14" s="11" t="str">
        <f>IF(A14&lt;&gt;"",VLOOKUP($A14,'Fund list'!A:J,MATCH(Allocation!C$1,'Fund list'!A$5:J$5,0),FALSE)*VLOOKUP($A14,'Regulation 28 calculator (%)'!$C18:$E$20,3,FALSE),"")</f>
        <v/>
      </c>
      <c r="D14" s="11" t="str">
        <f>IF(A14&lt;&gt;"",VLOOKUP($A14,'Fund list'!A:J,MATCH(Allocation!D$1,'Fund list'!A$5:J$5,0),FALSE)*VLOOKUP($A14,'Regulation 28 calculator (%)'!$C18:$E$20,3,FALSE),"")</f>
        <v/>
      </c>
    </row>
    <row r="15" spans="1:4">
      <c r="A15" s="11" t="str">
        <f>IF('Regulation 28 calculator (%)'!C19&gt;"",'Regulation 28 calculator (%)'!C19,"")</f>
        <v/>
      </c>
      <c r="B15" s="11" t="str">
        <f>IF(A15&lt;&gt;"",VLOOKUP($A15,'Fund list'!A:J,MATCH(Allocation!B$1,'Fund list'!A$5:J$5,0),FALSE)*VLOOKUP($A15,'Regulation 28 calculator (%)'!$C19:$E$20,3,FALSE),"")</f>
        <v/>
      </c>
      <c r="C15" s="11" t="str">
        <f>IF(A15&lt;&gt;"",VLOOKUP($A15,'Fund list'!A:J,MATCH(Allocation!C$1,'Fund list'!A$5:J$5,0),FALSE)*VLOOKUP($A15,'Regulation 28 calculator (%)'!$C19:$E$20,3,FALSE),"")</f>
        <v/>
      </c>
      <c r="D15" s="11" t="str">
        <f>IF(A15&lt;&gt;"",VLOOKUP($A15,'Fund list'!A:J,MATCH(Allocation!D$1,'Fund list'!A$5:J$5,0),FALSE)*VLOOKUP($A15,'Regulation 28 calculator (%)'!$C19:$E$20,3,FALSE),"")</f>
        <v/>
      </c>
    </row>
    <row r="16" spans="1:4">
      <c r="A16" s="11" t="str">
        <f>IF('Regulation 28 calculator (%)'!C20&gt;"",'Regulation 28 calculator (%)'!C20,"")</f>
        <v/>
      </c>
      <c r="B16" s="11" t="str">
        <f>IF(A16&lt;&gt;"",VLOOKUP($A16,'Fund list'!A:J,MATCH(Allocation!B$1,'Fund list'!A$5:J$5,0),FALSE)*VLOOKUP($A16,'Regulation 28 calculator (%)'!$C20:$E$20,3,FALSE),"")</f>
        <v/>
      </c>
      <c r="C16" s="11" t="str">
        <f>IF(A16&lt;&gt;"",VLOOKUP($A16,'Fund list'!A:J,MATCH(Allocation!C$1,'Fund list'!A$5:J$5,0),FALSE)*VLOOKUP($A16,'Regulation 28 calculator (%)'!$C20:$E$20,3,FALSE),"")</f>
        <v/>
      </c>
      <c r="D16" s="11" t="str">
        <f>IF(A16&lt;&gt;"",VLOOKUP($A16,'Fund list'!A:J,MATCH(Allocation!D$1,'Fund list'!A$5:J$5,0),FALSE)*VLOOKUP($A16,'Regulation 28 calculator (%)'!$C20:$E$20,3,FALSE),"")</f>
        <v/>
      </c>
    </row>
    <row r="17" spans="1:4">
      <c r="A17" s="41" t="s">
        <v>27</v>
      </c>
      <c r="B17" s="44">
        <f>SUM(B3:B16)</f>
        <v>0</v>
      </c>
      <c r="C17" s="44">
        <f>SUM(C3:C16)</f>
        <v>0</v>
      </c>
      <c r="D17" s="44">
        <f>SUM(D3:D16)</f>
        <v>0</v>
      </c>
    </row>
  </sheetData>
  <sheetProtection selectLockedCells="1" selectUnlockedCells="1"/>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D17"/>
  <sheetViews>
    <sheetView showGridLines="0" showRowColHeaders="0" workbookViewId="0">
      <selection activeCell="D3" sqref="D3"/>
    </sheetView>
  </sheetViews>
  <sheetFormatPr defaultColWidth="9.140625" defaultRowHeight="12.75"/>
  <cols>
    <col min="1" max="1" width="46.42578125" style="10" customWidth="1"/>
    <col min="2" max="2" width="8.42578125" style="10" bestFit="1" customWidth="1"/>
    <col min="3" max="3" width="8.5703125" style="10" bestFit="1" customWidth="1"/>
    <col min="4" max="4" width="14.7109375" style="10" bestFit="1" customWidth="1"/>
    <col min="5" max="16384" width="9.140625" style="10"/>
  </cols>
  <sheetData>
    <row r="1" spans="1:4">
      <c r="A1" s="41" t="s">
        <v>41</v>
      </c>
      <c r="B1" s="41" t="s">
        <v>22</v>
      </c>
      <c r="C1" s="42" t="s">
        <v>43</v>
      </c>
      <c r="D1" s="42" t="s">
        <v>24</v>
      </c>
    </row>
    <row r="2" spans="1:4">
      <c r="A2" s="41" t="s">
        <v>26</v>
      </c>
      <c r="B2" s="43" t="s">
        <v>1</v>
      </c>
      <c r="C2" s="43" t="s">
        <v>3</v>
      </c>
      <c r="D2" s="54" t="s">
        <v>2</v>
      </c>
    </row>
    <row r="3" spans="1:4">
      <c r="A3" s="11" t="str">
        <f>IF('Regulation 28 calculator (rand)'!C7&gt;"",'Regulation 28 calculator (rand)'!C7,"")</f>
        <v/>
      </c>
      <c r="B3" s="11" t="str">
        <f>IF(A3&lt;&gt;"",VLOOKUP($A3,'Fund list'!A:J,MATCH('Allocation (rand)'!B$1,'Fund list'!A$5:J$5,0),FALSE)*VLOOKUP($A3,'Regulation 28 calculator (rand)'!$C7:$E$20,3,FALSE),"")</f>
        <v/>
      </c>
      <c r="C3" s="11" t="str">
        <f>IF(A3&lt;&gt;"",VLOOKUP($A3,'Fund list'!A:J,MATCH('Allocation (rand)'!C$1,'Fund list'!A$5:J$5,0),FALSE)*VLOOKUP($A3,'Regulation 28 calculator (rand)'!$C7:$E$20,3,FALSE),"")</f>
        <v/>
      </c>
      <c r="D3" s="11" t="str">
        <f>IF(A3&lt;&gt;"",VLOOKUP($A3,'Fund list'!A:J,MATCH('Allocation (rand)'!D$1,'Fund list'!A$5:J$5,0),FALSE)*VLOOKUP($A3,'Regulation 28 calculator (rand)'!$C7:$E$20,3,FALSE),"")</f>
        <v/>
      </c>
    </row>
    <row r="4" spans="1:4">
      <c r="A4" s="11" t="str">
        <f>IF('Regulation 28 calculator (rand)'!C8&gt;"",'Regulation 28 calculator (rand)'!C8,"")</f>
        <v/>
      </c>
      <c r="B4" s="11" t="str">
        <f>IF(A4&lt;&gt;"",VLOOKUP($A4,'Fund list'!A:J,MATCH('Allocation (rand)'!B$1,'Fund list'!A$5:J$5,0),FALSE)*VLOOKUP($A4,'Regulation 28 calculator (rand)'!$C8:$E$20,3,FALSE),"")</f>
        <v/>
      </c>
      <c r="C4" s="11" t="str">
        <f>IF(A4&lt;&gt;"",VLOOKUP($A4,'Fund list'!A:J,MATCH('Allocation (rand)'!C$1,'Fund list'!A$5:J$5,0),FALSE)*VLOOKUP($A4,'Regulation 28 calculator (rand)'!$C8:$E$20,3,FALSE),"")</f>
        <v/>
      </c>
      <c r="D4" s="11" t="str">
        <f>IF(A4&lt;&gt;"",VLOOKUP($A4,'Fund list'!A:J,MATCH('Allocation (rand)'!D$1,'Fund list'!A$5:J$5,0),FALSE)*VLOOKUP($A4,'Regulation 28 calculator (rand)'!$C8:$E$20,3,FALSE),"")</f>
        <v/>
      </c>
    </row>
    <row r="5" spans="1:4">
      <c r="A5" s="11" t="str">
        <f>IF('Regulation 28 calculator (rand)'!C9&gt;"",'Regulation 28 calculator (rand)'!C9,"")</f>
        <v/>
      </c>
      <c r="B5" s="11" t="str">
        <f>IF(A5&lt;&gt;"",VLOOKUP($A5,'Fund list'!A:J,MATCH('Allocation (rand)'!B$1,'Fund list'!A$5:J$5,0),FALSE)*VLOOKUP($A5,'Regulation 28 calculator (rand)'!$C9:$E$20,3,FALSE),"")</f>
        <v/>
      </c>
      <c r="C5" s="11" t="str">
        <f>IF(A5&lt;&gt;"",VLOOKUP($A5,'Fund list'!A:J,MATCH('Allocation (rand)'!C$1,'Fund list'!A$5:J$5,0),FALSE)*VLOOKUP($A5,'Regulation 28 calculator (rand)'!$C9:$E$20,3,FALSE),"")</f>
        <v/>
      </c>
      <c r="D5" s="11" t="str">
        <f>IF(A5&lt;&gt;"",VLOOKUP($A5,'Fund list'!A:J,MATCH('Allocation (rand)'!D$1,'Fund list'!A$5:J$5,0),FALSE)*VLOOKUP($A5,'Regulation 28 calculator (rand)'!$C9:$E$20,3,FALSE),"")</f>
        <v/>
      </c>
    </row>
    <row r="6" spans="1:4">
      <c r="A6" s="11" t="str">
        <f>IF('Regulation 28 calculator (rand)'!C10&gt;"",'Regulation 28 calculator (rand)'!C10,"")</f>
        <v/>
      </c>
      <c r="B6" s="11" t="str">
        <f>IF(A6&lt;&gt;"",VLOOKUP($A6,'Fund list'!A:J,MATCH('Allocation (rand)'!B$1,'Fund list'!A$5:J$5,0),FALSE)*VLOOKUP($A6,'Regulation 28 calculator (rand)'!$C10:$E$20,3,FALSE),"")</f>
        <v/>
      </c>
      <c r="C6" s="11" t="str">
        <f>IF(A6&lt;&gt;"",VLOOKUP($A6,'Fund list'!A:J,MATCH('Allocation (rand)'!C$1,'Fund list'!A$5:J$5,0),FALSE)*VLOOKUP($A6,'Regulation 28 calculator (rand)'!$C10:$E$20,3,FALSE),"")</f>
        <v/>
      </c>
      <c r="D6" s="11" t="str">
        <f>IF(A6&lt;&gt;"",VLOOKUP($A6,'Fund list'!A:J,MATCH('Allocation (rand)'!D$1,'Fund list'!A$5:J$5,0),FALSE)*VLOOKUP($A6,'Regulation 28 calculator (rand)'!$C10:$E$20,3,FALSE),"")</f>
        <v/>
      </c>
    </row>
    <row r="7" spans="1:4">
      <c r="A7" s="11" t="str">
        <f>IF('Regulation 28 calculator (rand)'!C11&gt;"",'Regulation 28 calculator (rand)'!C11,"")</f>
        <v/>
      </c>
      <c r="B7" s="11" t="str">
        <f>IF(A7&lt;&gt;"",VLOOKUP($A7,'Fund list'!A:J,MATCH('Allocation (rand)'!B$1,'Fund list'!A$5:J$5,0),FALSE)*VLOOKUP($A7,'Regulation 28 calculator (rand)'!$C11:$E$20,3,FALSE),"")</f>
        <v/>
      </c>
      <c r="C7" s="11" t="str">
        <f>IF(A7&lt;&gt;"",VLOOKUP($A7,'Fund list'!A:J,MATCH('Allocation (rand)'!C$1,'Fund list'!A$5:J$5,0),FALSE)*VLOOKUP($A7,'Regulation 28 calculator (rand)'!$C11:$E$20,3,FALSE),"")</f>
        <v/>
      </c>
      <c r="D7" s="11" t="str">
        <f>IF(A7&lt;&gt;"",VLOOKUP($A7,'Fund list'!A:J,MATCH('Allocation (rand)'!D$1,'Fund list'!A$5:J$5,0),FALSE)*VLOOKUP($A7,'Regulation 28 calculator (rand)'!$C11:$E$20,3,FALSE),"")</f>
        <v/>
      </c>
    </row>
    <row r="8" spans="1:4">
      <c r="A8" s="11" t="str">
        <f>IF('Regulation 28 calculator (rand)'!C12&gt;"",'Regulation 28 calculator (rand)'!C12,"")</f>
        <v/>
      </c>
      <c r="B8" s="11" t="str">
        <f>IF(A8&lt;&gt;"",VLOOKUP($A8,'Fund list'!A:J,MATCH('Allocation (rand)'!B$1,'Fund list'!A$5:J$5,0),FALSE)*VLOOKUP($A8,'Regulation 28 calculator (rand)'!$C12:$E$20,3,FALSE),"")</f>
        <v/>
      </c>
      <c r="C8" s="11" t="str">
        <f>IF(A8&lt;&gt;"",VLOOKUP($A8,'Fund list'!A:J,MATCH('Allocation (rand)'!C$1,'Fund list'!A$5:J$5,0),FALSE)*VLOOKUP($A8,'Regulation 28 calculator (rand)'!$C12:$E$20,3,FALSE),"")</f>
        <v/>
      </c>
      <c r="D8" s="11" t="str">
        <f>IF(A8&lt;&gt;"",VLOOKUP($A8,'Fund list'!A:J,MATCH('Allocation (rand)'!D$1,'Fund list'!A$5:J$5,0),FALSE)*VLOOKUP($A8,'Regulation 28 calculator (rand)'!$C12:$E$20,3,FALSE),"")</f>
        <v/>
      </c>
    </row>
    <row r="9" spans="1:4">
      <c r="A9" s="11" t="str">
        <f>IF('Regulation 28 calculator (rand)'!C13&gt;"",'Regulation 28 calculator (rand)'!C13,"")</f>
        <v/>
      </c>
      <c r="B9" s="11" t="str">
        <f>IF(A9&lt;&gt;"",VLOOKUP($A9,'Fund list'!A:J,MATCH('Allocation (rand)'!B$1,'Fund list'!A$5:J$5,0),FALSE)*VLOOKUP($A9,'Regulation 28 calculator (rand)'!$C13:$E$20,3,FALSE),"")</f>
        <v/>
      </c>
      <c r="C9" s="11" t="str">
        <f>IF(A9&lt;&gt;"",VLOOKUP($A9,'Fund list'!A:J,MATCH('Allocation (rand)'!C$1,'Fund list'!A$5:J$5,0),FALSE)*VLOOKUP($A9,'Regulation 28 calculator (rand)'!$C13:$E$20,3,FALSE),"")</f>
        <v/>
      </c>
      <c r="D9" s="11" t="str">
        <f>IF(A9&lt;&gt;"",VLOOKUP($A9,'Fund list'!A:J,MATCH('Allocation (rand)'!D$1,'Fund list'!A$5:J$5,0),FALSE)*VLOOKUP($A9,'Regulation 28 calculator (rand)'!$C13:$E$20,3,FALSE),"")</f>
        <v/>
      </c>
    </row>
    <row r="10" spans="1:4">
      <c r="A10" s="11" t="str">
        <f>IF('Regulation 28 calculator (rand)'!C14&gt;"",'Regulation 28 calculator (rand)'!C14,"")</f>
        <v/>
      </c>
      <c r="B10" s="11" t="str">
        <f>IF(A10&lt;&gt;"",VLOOKUP($A10,'Fund list'!A:J,MATCH('Allocation (rand)'!B$1,'Fund list'!A$5:J$5,0),FALSE)*VLOOKUP($A10,'Regulation 28 calculator (rand)'!$C14:$E$20,3,FALSE),"")</f>
        <v/>
      </c>
      <c r="C10" s="11" t="str">
        <f>IF(A10&lt;&gt;"",VLOOKUP($A10,'Fund list'!A:J,MATCH('Allocation (rand)'!C$1,'Fund list'!A$5:J$5,0),FALSE)*VLOOKUP($A10,'Regulation 28 calculator (rand)'!$C14:$E$20,3,FALSE),"")</f>
        <v/>
      </c>
      <c r="D10" s="11" t="str">
        <f>IF(A10&lt;&gt;"",VLOOKUP($A10,'Fund list'!A:J,MATCH('Allocation (rand)'!D$1,'Fund list'!A$5:J$5,0),FALSE)*VLOOKUP($A10,'Regulation 28 calculator (rand)'!$C14:$E$20,3,FALSE),"")</f>
        <v/>
      </c>
    </row>
    <row r="11" spans="1:4">
      <c r="A11" s="11" t="str">
        <f>IF('Regulation 28 calculator (rand)'!C15&gt;"",'Regulation 28 calculator (rand)'!C15,"")</f>
        <v/>
      </c>
      <c r="B11" s="11" t="str">
        <f>IF(A11&lt;&gt;"",VLOOKUP($A11,'Fund list'!A:J,MATCH('Allocation (rand)'!B$1,'Fund list'!A$5:J$5,0),FALSE)*VLOOKUP($A11,'Regulation 28 calculator (rand)'!$C15:$E$20,3,FALSE),"")</f>
        <v/>
      </c>
      <c r="C11" s="11" t="str">
        <f>IF(A11&lt;&gt;"",VLOOKUP($A11,'Fund list'!A:J,MATCH('Allocation (rand)'!C$1,'Fund list'!A$5:J$5,0),FALSE)*VLOOKUP($A11,'Regulation 28 calculator (rand)'!$C15:$E$20,3,FALSE),"")</f>
        <v/>
      </c>
      <c r="D11" s="11" t="str">
        <f>IF(A11&lt;&gt;"",VLOOKUP($A11,'Fund list'!A:J,MATCH('Allocation (rand)'!D$1,'Fund list'!A$5:J$5,0),FALSE)*VLOOKUP($A11,'Regulation 28 calculator (rand)'!$C15:$E$20,3,FALSE),"")</f>
        <v/>
      </c>
    </row>
    <row r="12" spans="1:4">
      <c r="A12" s="11" t="str">
        <f>IF('Regulation 28 calculator (rand)'!C16&gt;"",'Regulation 28 calculator (rand)'!C16,"")</f>
        <v/>
      </c>
      <c r="B12" s="11" t="str">
        <f>IF(A12&lt;&gt;"",VLOOKUP($A12,'Fund list'!A:J,MATCH('Allocation (rand)'!B$1,'Fund list'!A$5:J$5,0),FALSE)*VLOOKUP($A12,'Regulation 28 calculator (rand)'!$C16:$E$20,3,FALSE),"")</f>
        <v/>
      </c>
      <c r="C12" s="11" t="str">
        <f>IF(A12&lt;&gt;"",VLOOKUP($A12,'Fund list'!A:J,MATCH('Allocation (rand)'!C$1,'Fund list'!A$5:J$5,0),FALSE)*VLOOKUP($A12,'Regulation 28 calculator (rand)'!$C16:$E$20,3,FALSE),"")</f>
        <v/>
      </c>
      <c r="D12" s="11" t="str">
        <f>IF(A12&lt;&gt;"",VLOOKUP($A12,'Fund list'!A:J,MATCH('Allocation (rand)'!D$1,'Fund list'!A$5:J$5,0),FALSE)*VLOOKUP($A12,'Regulation 28 calculator (rand)'!$C16:$E$20,3,FALSE),"")</f>
        <v/>
      </c>
    </row>
    <row r="13" spans="1:4">
      <c r="A13" s="11" t="str">
        <f>IF('Regulation 28 calculator (rand)'!C17&gt;"",'Regulation 28 calculator (rand)'!C17,"")</f>
        <v/>
      </c>
      <c r="B13" s="11" t="str">
        <f>IF(A13&lt;&gt;"",VLOOKUP($A13,'Fund list'!A:J,MATCH('Allocation (rand)'!B$1,'Fund list'!A$5:J$5,0),FALSE)*VLOOKUP($A13,'Regulation 28 calculator (rand)'!$C17:$E$20,3,FALSE),"")</f>
        <v/>
      </c>
      <c r="C13" s="11" t="str">
        <f>IF(A13&lt;&gt;"",VLOOKUP($A13,'Fund list'!A:J,MATCH('Allocation (rand)'!C$1,'Fund list'!A$5:J$5,0),FALSE)*VLOOKUP($A13,'Regulation 28 calculator (rand)'!$C17:$E$20,3,FALSE),"")</f>
        <v/>
      </c>
      <c r="D13" s="11" t="str">
        <f>IF(A13&lt;&gt;"",VLOOKUP($A13,'Fund list'!A:J,MATCH('Allocation (rand)'!D$1,'Fund list'!A$5:J$5,0),FALSE)*VLOOKUP($A13,'Regulation 28 calculator (rand)'!$C17:$E$20,3,FALSE),"")</f>
        <v/>
      </c>
    </row>
    <row r="14" spans="1:4">
      <c r="A14" s="11" t="str">
        <f>IF('Regulation 28 calculator (rand)'!C18&gt;"",'Regulation 28 calculator (rand)'!C18,"")</f>
        <v/>
      </c>
      <c r="B14" s="11" t="str">
        <f>IF(A14&lt;&gt;"",VLOOKUP($A14,'Fund list'!A:J,MATCH('Allocation (rand)'!B$1,'Fund list'!A$5:J$5,0),FALSE)*VLOOKUP($A14,'Regulation 28 calculator (rand)'!$C18:$E$20,3,FALSE),"")</f>
        <v/>
      </c>
      <c r="C14" s="11" t="str">
        <f>IF(A14&lt;&gt;"",VLOOKUP($A14,'Fund list'!A:J,MATCH('Allocation (rand)'!C$1,'Fund list'!A$5:J$5,0),FALSE)*VLOOKUP($A14,'Regulation 28 calculator (rand)'!$C18:$E$20,3,FALSE),"")</f>
        <v/>
      </c>
      <c r="D14" s="11" t="str">
        <f>IF(A14&lt;&gt;"",VLOOKUP($A14,'Fund list'!A:J,MATCH('Allocation (rand)'!D$1,'Fund list'!A$5:J$5,0),FALSE)*VLOOKUP($A14,'Regulation 28 calculator (rand)'!$C18:$E$20,3,FALSE),"")</f>
        <v/>
      </c>
    </row>
    <row r="15" spans="1:4">
      <c r="A15" s="11" t="str">
        <f>IF('Regulation 28 calculator (rand)'!C19&gt;"",'Regulation 28 calculator (rand)'!C19,"")</f>
        <v/>
      </c>
      <c r="B15" s="11" t="str">
        <f>IF(A15&lt;&gt;"",VLOOKUP($A15,'Fund list'!A:J,MATCH('Allocation (rand)'!B$1,'Fund list'!A$5:J$5,0),FALSE)*VLOOKUP($A15,'Regulation 28 calculator (rand)'!$C19:$E$20,3,FALSE),"")</f>
        <v/>
      </c>
      <c r="C15" s="11" t="str">
        <f>IF(A15&lt;&gt;"",VLOOKUP($A15,'Fund list'!A:J,MATCH('Allocation (rand)'!C$1,'Fund list'!A$5:J$5,0),FALSE)*VLOOKUP($A15,'Regulation 28 calculator (rand)'!$C19:$E$20,3,FALSE),"")</f>
        <v/>
      </c>
      <c r="D15" s="11" t="str">
        <f>IF(A15&lt;&gt;"",VLOOKUP($A15,'Fund list'!A:J,MATCH('Allocation (rand)'!D$1,'Fund list'!A$5:J$5,0),FALSE)*VLOOKUP($A15,'Regulation 28 calculator (rand)'!$C19:$E$20,3,FALSE),"")</f>
        <v/>
      </c>
    </row>
    <row r="16" spans="1:4">
      <c r="A16" s="11" t="str">
        <f>IF('Regulation 28 calculator (rand)'!C20&gt;"",'Regulation 28 calculator (rand)'!C20,"")</f>
        <v/>
      </c>
      <c r="B16" s="11" t="str">
        <f>IF(A16&lt;&gt;"",VLOOKUP($A16,'Fund list'!A:J,MATCH('Allocation (rand)'!B$1,'Fund list'!A$5:J$5,0),FALSE)*VLOOKUP($A16,'Regulation 28 calculator (rand)'!$C20:$E$20,3,FALSE),"")</f>
        <v/>
      </c>
      <c r="C16" s="11" t="str">
        <f>IF(A16&lt;&gt;"",VLOOKUP($A16,'Fund list'!A:J,MATCH('Allocation (rand)'!C$1,'Fund list'!A$5:J$5,0),FALSE)*VLOOKUP($A16,'Regulation 28 calculator (rand)'!$C20:$E$20,3,FALSE),"")</f>
        <v/>
      </c>
      <c r="D16" s="11" t="str">
        <f>IF(A16&lt;&gt;"",VLOOKUP($A16,'Fund list'!A:J,MATCH('Allocation (rand)'!D$1,'Fund list'!A$5:J$5,0),FALSE)*VLOOKUP($A16,'Regulation 28 calculator (rand)'!$C20:$E$20,3,FALSE),"")</f>
        <v/>
      </c>
    </row>
    <row r="17" spans="1:4">
      <c r="A17" s="41" t="s">
        <v>27</v>
      </c>
      <c r="B17" s="44">
        <f>SUM(B3:B16)</f>
        <v>0</v>
      </c>
      <c r="C17" s="44">
        <f>SUM(C3:C16)</f>
        <v>0</v>
      </c>
      <c r="D17" s="44">
        <f>SUM(D3:D16)</f>
        <v>0</v>
      </c>
    </row>
  </sheetData>
  <sheetProtection selectLockedCells="1" selectUn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C1:G25"/>
  <sheetViews>
    <sheetView showRowColHeaders="0" workbookViewId="0">
      <selection activeCell="C26" sqref="C26"/>
    </sheetView>
  </sheetViews>
  <sheetFormatPr defaultColWidth="9.140625" defaultRowHeight="12.75"/>
  <cols>
    <col min="1" max="1" width="2.140625" style="15" customWidth="1"/>
    <col min="2" max="2" width="3" style="15" customWidth="1"/>
    <col min="3" max="3" width="56.7109375" style="15" customWidth="1"/>
    <col min="4" max="4" width="13.140625" style="15" customWidth="1"/>
    <col min="5" max="7" width="14" style="15" customWidth="1"/>
    <col min="8" max="16384" width="9.140625" style="15"/>
  </cols>
  <sheetData>
    <row r="1" spans="3:7" ht="14.25" customHeight="1"/>
    <row r="2" spans="3:7" ht="15.75">
      <c r="C2" s="16" t="s">
        <v>42</v>
      </c>
      <c r="D2" s="47" t="str">
        <f>IF(CONCATENATE('Regulation 28 calculator (%)'!C7,'Regulation 28 calculator (%)'!C8,'Regulation 28 calculator (%)'!C9,'Regulation 28 calculator (%)'!C10,'Regulation 28 calculator (%)'!C11,'Regulation 28 calculator (%)'!C12,'Regulation 28 calculator (%)'!C13,'Regulation 28 calculator (%)'!C14,'Regulation 28 calculator (%)'!C15,'Regulation 28 calculator (%)'!C16,'Regulation 28 calculator (%)'!C17,'Regulation 28 calculator (%)'!C18,'Regulation 28 calculator (%)'!C19,'Regulation 28 calculator (%)'!C20)&gt;"","percent",IF(CONCATENATE('Regulation 28 calculator (rand)'!C7,'Regulation 28 calculator (rand)'!C8,'Regulation 28 calculator (rand)'!C9,'Regulation 28 calculator (rand)'!C10,'Regulation 28 calculator (rand)'!C11,'Regulation 28 calculator (rand)'!C12,'Regulation 28 calculator (rand)'!C13,'Regulation 28 calculator (rand)'!C14,'Regulation 28 calculator (rand)'!C15,'Regulation 28 calculator (rand)'!C16,'Regulation 28 calculator (rand)'!C17,'Regulation 28 calculator (rand)'!C18,'Regulation 28 calculator (rand)'!C19,'Regulation 28 calculator (rand)'!C20)&gt;"","rand","none"))</f>
        <v>none</v>
      </c>
      <c r="E2" s="55"/>
    </row>
    <row r="3" spans="3:7">
      <c r="E3" s="162"/>
      <c r="F3" s="162"/>
      <c r="G3" s="162"/>
    </row>
    <row r="4" spans="3:7" ht="25.5">
      <c r="C4" s="22" t="s">
        <v>30</v>
      </c>
      <c r="D4" s="23" t="s">
        <v>31</v>
      </c>
      <c r="E4" s="24" t="s">
        <v>22</v>
      </c>
      <c r="F4" s="28" t="s">
        <v>24</v>
      </c>
      <c r="G4" s="28" t="s">
        <v>43</v>
      </c>
    </row>
    <row r="5" spans="3:7">
      <c r="C5" s="25" t="str">
        <f>IF($D$2="percent",
  IF(ISERROR(VLOOKUP('Regulation 28 calculator (%)'!C7,'Fund list'!A:A,1,FALSE)),"",VLOOKUP('Regulation 28 calculator (%)'!C7,'Fund list'!A:A,1,FALSE)),
  IF($D$2="rand",
   IF(ISERROR(VLOOKUP('Regulation 28 calculator (rand)'!C7,'Fund list'!A:A,1,FALSE)),"",VLOOKUP('Regulation 28 calculator (rand)'!C7,'Fund list'!A:A,1,FALSE)),
   ""))</f>
        <v/>
      </c>
      <c r="D5" s="26" t="str">
        <f>IF(C5&lt;&gt;"",IF(VLOOKUP($C5,'Fund list'!$A:$I,MATCH(D$4,'Fund list'!$A$5:$I$5,0),FALSE)="Yes","Yes","No"),"")</f>
        <v/>
      </c>
      <c r="E5" s="27" t="str">
        <f>IF(C5&lt;&gt;"",VLOOKUP($C5,'Fund list'!$A:$I,MATCH(E$4,'Fund list'!$A$5:$I$5,0),FALSE),"")</f>
        <v/>
      </c>
      <c r="F5" s="27" t="str">
        <f>IF(D5&lt;&gt;"",VLOOKUP($C5,'Fund list'!$A:$I,MATCH(F$4,'Fund list'!$A$5:$I$5,0),FALSE),"")</f>
        <v/>
      </c>
      <c r="G5" s="27" t="str">
        <f>IF(E5&lt;&gt;"",VLOOKUP($C5,'Fund list'!$A:$I,MATCH(G$4,'Fund list'!$A$5:$I$5,0),FALSE),"")</f>
        <v/>
      </c>
    </row>
    <row r="6" spans="3:7">
      <c r="C6" s="25" t="str">
        <f>IF($D$2="percent",
  IF(ISERROR(VLOOKUP('Regulation 28 calculator (%)'!C8,'Fund list'!A:A,1,FALSE)),"",VLOOKUP('Regulation 28 calculator (%)'!C8,'Fund list'!A:A,1,FALSE)),
  IF($D$2="rand",
   IF(ISERROR(VLOOKUP('Regulation 28 calculator (rand)'!C8,'Fund list'!A:A,1,FALSE)),"",VLOOKUP('Regulation 28 calculator (rand)'!C8,'Fund list'!A:A,1,FALSE)),
   ""))</f>
        <v/>
      </c>
      <c r="D6" s="26" t="str">
        <f>IF(C6&lt;&gt;"",IF(VLOOKUP($C6,'Fund list'!$A:$I,MATCH(D$4,'Fund list'!$A$5:$I$5,0),FALSE)="Yes","Yes","No"),"")</f>
        <v/>
      </c>
      <c r="E6" s="27" t="str">
        <f>IF(C6&lt;&gt;"",VLOOKUP($C6,'Fund list'!$A:$I,MATCH(E$4,'Fund list'!$A$5:$I$5,0),FALSE),"")</f>
        <v/>
      </c>
      <c r="F6" s="27" t="str">
        <f>IF(D6&lt;&gt;"",VLOOKUP($C6,'Fund list'!$A:$I,MATCH(F$4,'Fund list'!$A$5:$I$5,0),FALSE),"")</f>
        <v/>
      </c>
      <c r="G6" s="27" t="str">
        <f>IF(E6&lt;&gt;"",VLOOKUP($C6,'Fund list'!$A:$I,MATCH(G$4,'Fund list'!$A$5:$I$5,0),FALSE),"")</f>
        <v/>
      </c>
    </row>
    <row r="7" spans="3:7">
      <c r="C7" s="25" t="str">
        <f>IF($D$2="percent",
  IF(ISERROR(VLOOKUP('Regulation 28 calculator (%)'!C9,'Fund list'!A:A,1,FALSE)),"",VLOOKUP('Regulation 28 calculator (%)'!C9,'Fund list'!A:A,1,FALSE)),
  IF($D$2="rand",
   IF(ISERROR(VLOOKUP('Regulation 28 calculator (rand)'!C9,'Fund list'!A:A,1,FALSE)),"",VLOOKUP('Regulation 28 calculator (rand)'!C9,'Fund list'!A:A,1,FALSE)),
   ""))</f>
        <v/>
      </c>
      <c r="D7" s="26" t="str">
        <f>IF(C7&lt;&gt;"",IF(VLOOKUP($C7,'Fund list'!$A:$I,MATCH(D$4,'Fund list'!$A$5:$I$5,0),FALSE)="Yes","Yes","No"),"")</f>
        <v/>
      </c>
      <c r="E7" s="27" t="str">
        <f>IF(C7&lt;&gt;"",VLOOKUP($C7,'Fund list'!$A:$I,MATCH(E$4,'Fund list'!$A$5:$I$5,0),FALSE),"")</f>
        <v/>
      </c>
      <c r="F7" s="27" t="str">
        <f>IF(D7&lt;&gt;"",VLOOKUP($C7,'Fund list'!$A:$I,MATCH(F$4,'Fund list'!$A$5:$I$5,0),FALSE),"")</f>
        <v/>
      </c>
      <c r="G7" s="27" t="str">
        <f>IF(E7&lt;&gt;"",VLOOKUP($C7,'Fund list'!$A:$I,MATCH(G$4,'Fund list'!$A$5:$I$5,0),FALSE),"")</f>
        <v/>
      </c>
    </row>
    <row r="8" spans="3:7">
      <c r="C8" s="25" t="str">
        <f>IF($D$2="percent",
  IF(ISERROR(VLOOKUP('Regulation 28 calculator (%)'!C10,'Fund list'!A:A,1,FALSE)),"",VLOOKUP('Regulation 28 calculator (%)'!C10,'Fund list'!A:A,1,FALSE)),
  IF($D$2="rand",
   IF(ISERROR(VLOOKUP('Regulation 28 calculator (rand)'!C10,'Fund list'!A:A,1,FALSE)),"",VLOOKUP('Regulation 28 calculator (rand)'!C10,'Fund list'!A:A,1,FALSE)),
   ""))</f>
        <v/>
      </c>
      <c r="D8" s="26" t="str">
        <f>IF(C8&lt;&gt;"",IF(VLOOKUP($C8,'Fund list'!$A:$I,MATCH(D$4,'Fund list'!$A$5:$I$5,0),FALSE)="Yes","Yes","No"),"")</f>
        <v/>
      </c>
      <c r="E8" s="27" t="str">
        <f>IF(C8&lt;&gt;"",VLOOKUP($C8,'Fund list'!$A:$I,MATCH(E$4,'Fund list'!$A$5:$I$5,0),FALSE),"")</f>
        <v/>
      </c>
      <c r="F8" s="27" t="str">
        <f>IF(D8&lt;&gt;"",VLOOKUP($C8,'Fund list'!$A:$I,MATCH(F$4,'Fund list'!$A$5:$I$5,0),FALSE),"")</f>
        <v/>
      </c>
      <c r="G8" s="27" t="str">
        <f>IF(E8&lt;&gt;"",VLOOKUP($C8,'Fund list'!$A:$I,MATCH(G$4,'Fund list'!$A$5:$I$5,0),FALSE),"")</f>
        <v/>
      </c>
    </row>
    <row r="9" spans="3:7">
      <c r="C9" s="25" t="str">
        <f>IF($D$2="percent",
  IF(ISERROR(VLOOKUP('Regulation 28 calculator (%)'!C11,'Fund list'!A:A,1,FALSE)),"",VLOOKUP('Regulation 28 calculator (%)'!C11,'Fund list'!A:A,1,FALSE)),
  IF($D$2="rand",
   IF(ISERROR(VLOOKUP('Regulation 28 calculator (rand)'!C11,'Fund list'!A:A,1,FALSE)),"",VLOOKUP('Regulation 28 calculator (rand)'!C11,'Fund list'!A:A,1,FALSE)),
   ""))</f>
        <v/>
      </c>
      <c r="D9" s="26" t="str">
        <f>IF(C9&lt;&gt;"",IF(VLOOKUP($C9,'Fund list'!$A:$I,MATCH(D$4,'Fund list'!$A$5:$I$5,0),FALSE)="Yes","Yes","No"),"")</f>
        <v/>
      </c>
      <c r="E9" s="27" t="str">
        <f>IF(C9&lt;&gt;"",VLOOKUP($C9,'Fund list'!$A:$I,MATCH(E$4,'Fund list'!$A$5:$I$5,0),FALSE),"")</f>
        <v/>
      </c>
      <c r="F9" s="27" t="str">
        <f>IF(D9&lt;&gt;"",VLOOKUP($C9,'Fund list'!$A:$I,MATCH(F$4,'Fund list'!$A$5:$I$5,0),FALSE),"")</f>
        <v/>
      </c>
      <c r="G9" s="27" t="str">
        <f>IF(E9&lt;&gt;"",VLOOKUP($C9,'Fund list'!$A:$I,MATCH(G$4,'Fund list'!$A$5:$I$5,0),FALSE),"")</f>
        <v/>
      </c>
    </row>
    <row r="10" spans="3:7">
      <c r="C10" s="25" t="str">
        <f>IF($D$2="percent",
  IF(ISERROR(VLOOKUP('Regulation 28 calculator (%)'!C12,'Fund list'!A:A,1,FALSE)),"",VLOOKUP('Regulation 28 calculator (%)'!C12,'Fund list'!A:A,1,FALSE)),
  IF($D$2="rand",
   IF(ISERROR(VLOOKUP('Regulation 28 calculator (rand)'!C12,'Fund list'!A:A,1,FALSE)),"",VLOOKUP('Regulation 28 calculator (rand)'!C12,'Fund list'!A:A,1,FALSE)),
   ""))</f>
        <v/>
      </c>
      <c r="D10" s="26" t="str">
        <f>IF(C10&lt;&gt;"",IF(VLOOKUP($C10,'Fund list'!$A:$I,MATCH(D$4,'Fund list'!$A$5:$I$5,0),FALSE)="Yes","Yes","No"),"")</f>
        <v/>
      </c>
      <c r="E10" s="27" t="str">
        <f>IF(C10&lt;&gt;"",VLOOKUP($C10,'Fund list'!$A:$I,MATCH(E$4,'Fund list'!$A$5:$I$5,0),FALSE),"")</f>
        <v/>
      </c>
      <c r="F10" s="27" t="str">
        <f>IF(D10&lt;&gt;"",VLOOKUP($C10,'Fund list'!$A:$I,MATCH(F$4,'Fund list'!$A$5:$I$5,0),FALSE),"")</f>
        <v/>
      </c>
      <c r="G10" s="27" t="str">
        <f>IF(E10&lt;&gt;"",VLOOKUP($C10,'Fund list'!$A:$I,MATCH(G$4,'Fund list'!$A$5:$I$5,0),FALSE),"")</f>
        <v/>
      </c>
    </row>
    <row r="11" spans="3:7">
      <c r="C11" s="25" t="str">
        <f>IF($D$2="percent",
  IF(ISERROR(VLOOKUP('Regulation 28 calculator (%)'!C13,'Fund list'!A:A,1,FALSE)),"",VLOOKUP('Regulation 28 calculator (%)'!C13,'Fund list'!A:A,1,FALSE)),
  IF($D$2="rand",
   IF(ISERROR(VLOOKUP('Regulation 28 calculator (rand)'!C13,'Fund list'!A:A,1,FALSE)),"",VLOOKUP('Regulation 28 calculator (rand)'!C13,'Fund list'!A:A,1,FALSE)),
   ""))</f>
        <v/>
      </c>
      <c r="D11" s="26" t="str">
        <f>IF(C11&lt;&gt;"",IF(VLOOKUP($C11,'Fund list'!$A:$I,MATCH(D$4,'Fund list'!$A$5:$I$5,0),FALSE)="Yes","Yes","No"),"")</f>
        <v/>
      </c>
      <c r="E11" s="27" t="str">
        <f>IF(C11&lt;&gt;"",VLOOKUP($C11,'Fund list'!$A:$I,MATCH(E$4,'Fund list'!$A$5:$I$5,0),FALSE),"")</f>
        <v/>
      </c>
      <c r="F11" s="27" t="str">
        <f>IF(D11&lt;&gt;"",VLOOKUP($C11,'Fund list'!$A:$I,MATCH(F$4,'Fund list'!$A$5:$I$5,0),FALSE),"")</f>
        <v/>
      </c>
      <c r="G11" s="27" t="str">
        <f>IF(E11&lt;&gt;"",VLOOKUP($C11,'Fund list'!$A:$I,MATCH(G$4,'Fund list'!$A$5:$I$5,0),FALSE),"")</f>
        <v/>
      </c>
    </row>
    <row r="12" spans="3:7">
      <c r="C12" s="25" t="str">
        <f>IF($D$2="percent",
  IF(ISERROR(VLOOKUP('Regulation 28 calculator (%)'!C14,'Fund list'!A:A,1,FALSE)),"",VLOOKUP('Regulation 28 calculator (%)'!C14,'Fund list'!A:A,1,FALSE)),
  IF($D$2="rand",
   IF(ISERROR(VLOOKUP('Regulation 28 calculator (rand)'!C14,'Fund list'!A:A,1,FALSE)),"",VLOOKUP('Regulation 28 calculator (rand)'!C14,'Fund list'!A:A,1,FALSE)),
   ""))</f>
        <v/>
      </c>
      <c r="D12" s="26" t="str">
        <f>IF(C12&lt;&gt;"",IF(VLOOKUP($C12,'Fund list'!$A:$I,MATCH(D$4,'Fund list'!$A$5:$I$5,0),FALSE)="Yes","Yes","No"),"")</f>
        <v/>
      </c>
      <c r="E12" s="27" t="str">
        <f>IF(C12&lt;&gt;"",VLOOKUP($C12,'Fund list'!$A:$I,MATCH(E$4,'Fund list'!$A$5:$I$5,0),FALSE),"")</f>
        <v/>
      </c>
      <c r="F12" s="27" t="str">
        <f>IF(D12&lt;&gt;"",VLOOKUP($C12,'Fund list'!$A:$I,MATCH(F$4,'Fund list'!$A$5:$I$5,0),FALSE),"")</f>
        <v/>
      </c>
      <c r="G12" s="27" t="str">
        <f>IF(E12&lt;&gt;"",VLOOKUP($C12,'Fund list'!$A:$I,MATCH(G$4,'Fund list'!$A$5:$I$5,0),FALSE),"")</f>
        <v/>
      </c>
    </row>
    <row r="13" spans="3:7">
      <c r="C13" s="25" t="str">
        <f>IF($D$2="percent",
  IF(ISERROR(VLOOKUP('Regulation 28 calculator (%)'!C15,'Fund list'!A:A,1,FALSE)),"",VLOOKUP('Regulation 28 calculator (%)'!C15,'Fund list'!A:A,1,FALSE)),
  IF($D$2="rand",
   IF(ISERROR(VLOOKUP('Regulation 28 calculator (rand)'!C15,'Fund list'!A:A,1,FALSE)),"",VLOOKUP('Regulation 28 calculator (rand)'!C15,'Fund list'!A:A,1,FALSE)),
   ""))</f>
        <v/>
      </c>
      <c r="D13" s="26" t="str">
        <f>IF(C13&lt;&gt;"",IF(VLOOKUP($C13,'Fund list'!$A:$I,MATCH(D$4,'Fund list'!$A$5:$I$5,0),FALSE)="Yes","Yes","No"),"")</f>
        <v/>
      </c>
      <c r="E13" s="27" t="str">
        <f>IF(C13&lt;&gt;"",VLOOKUP($C13,'Fund list'!$A:$I,MATCH(E$4,'Fund list'!$A$5:$I$5,0),FALSE),"")</f>
        <v/>
      </c>
      <c r="F13" s="27" t="str">
        <f>IF(D13&lt;&gt;"",VLOOKUP($C13,'Fund list'!$A:$I,MATCH(F$4,'Fund list'!$A$5:$I$5,0),FALSE),"")</f>
        <v/>
      </c>
      <c r="G13" s="27" t="str">
        <f>IF(E13&lt;&gt;"",VLOOKUP($C13,'Fund list'!$A:$I,MATCH(G$4,'Fund list'!$A$5:$I$5,0),FALSE),"")</f>
        <v/>
      </c>
    </row>
    <row r="14" spans="3:7">
      <c r="C14" s="25" t="str">
        <f>IF($D$2="percent",
  IF(ISERROR(VLOOKUP('Regulation 28 calculator (%)'!C16,'Fund list'!A:A,1,FALSE)),"",VLOOKUP('Regulation 28 calculator (%)'!C16,'Fund list'!A:A,1,FALSE)),
  IF($D$2="rand",
   IF(ISERROR(VLOOKUP('Regulation 28 calculator (rand)'!C16,'Fund list'!A:A,1,FALSE)),"",VLOOKUP('Regulation 28 calculator (rand)'!C16,'Fund list'!A:A,1,FALSE)),
   ""))</f>
        <v/>
      </c>
      <c r="D14" s="26" t="str">
        <f>IF(C14&lt;&gt;"",IF(VLOOKUP($C14,'Fund list'!$A:$I,MATCH(D$4,'Fund list'!$A$5:$I$5,0),FALSE)="Yes","Yes","No"),"")</f>
        <v/>
      </c>
      <c r="E14" s="27" t="str">
        <f>IF(C14&lt;&gt;"",VLOOKUP($C14,'Fund list'!$A:$I,MATCH(E$4,'Fund list'!$A$5:$I$5,0),FALSE),"")</f>
        <v/>
      </c>
      <c r="F14" s="27" t="str">
        <f>IF(D14&lt;&gt;"",VLOOKUP($C14,'Fund list'!$A:$I,MATCH(F$4,'Fund list'!$A$5:$I$5,0),FALSE),"")</f>
        <v/>
      </c>
      <c r="G14" s="27" t="str">
        <f>IF(E14&lt;&gt;"",VLOOKUP($C14,'Fund list'!$A:$I,MATCH(G$4,'Fund list'!$A$5:$I$5,0),FALSE),"")</f>
        <v/>
      </c>
    </row>
    <row r="15" spans="3:7">
      <c r="C15" s="25" t="str">
        <f>IF($D$2="percent",
  IF(ISERROR(VLOOKUP('Regulation 28 calculator (%)'!C17,'Fund list'!A:A,1,FALSE)),"",VLOOKUP('Regulation 28 calculator (%)'!C17,'Fund list'!A:A,1,FALSE)),
  IF($D$2="rand",
   IF(ISERROR(VLOOKUP('Regulation 28 calculator (rand)'!C17,'Fund list'!A:A,1,FALSE)),"",VLOOKUP('Regulation 28 calculator (rand)'!C17,'Fund list'!A:A,1,FALSE)),
   ""))</f>
        <v/>
      </c>
      <c r="D15" s="26" t="str">
        <f>IF(C15&lt;&gt;"",IF(VLOOKUP($C15,'Fund list'!$A:$I,MATCH(D$4,'Fund list'!$A$5:$I$5,0),FALSE)="Yes","Yes","No"),"")</f>
        <v/>
      </c>
      <c r="E15" s="27" t="str">
        <f>IF(C15&lt;&gt;"",VLOOKUP($C15,'Fund list'!$A:$I,MATCH(E$4,'Fund list'!$A$5:$I$5,0),FALSE),"")</f>
        <v/>
      </c>
      <c r="F15" s="27" t="str">
        <f>IF(D15&lt;&gt;"",VLOOKUP($C15,'Fund list'!$A:$I,MATCH(F$4,'Fund list'!$A$5:$I$5,0),FALSE),"")</f>
        <v/>
      </c>
      <c r="G15" s="27" t="str">
        <f>IF(E15&lt;&gt;"",VLOOKUP($C15,'Fund list'!$A:$I,MATCH(G$4,'Fund list'!$A$5:$I$5,0),FALSE),"")</f>
        <v/>
      </c>
    </row>
    <row r="16" spans="3:7">
      <c r="C16" s="25" t="str">
        <f>IF($D$2="percent",
  IF(ISERROR(VLOOKUP('Regulation 28 calculator (%)'!C18,'Fund list'!A:A,1,FALSE)),"",VLOOKUP('Regulation 28 calculator (%)'!C18,'Fund list'!A:A,1,FALSE)),
  IF($D$2="rand",
   IF(ISERROR(VLOOKUP('Regulation 28 calculator (rand)'!C18,'Fund list'!A:A,1,FALSE)),"",VLOOKUP('Regulation 28 calculator (rand)'!C18,'Fund list'!A:A,1,FALSE)),
   ""))</f>
        <v/>
      </c>
      <c r="D16" s="26" t="str">
        <f>IF(C16&lt;&gt;"",IF(VLOOKUP($C16,'Fund list'!$A:$I,MATCH(D$4,'Fund list'!$A$5:$I$5,0),FALSE)="Yes","Yes","No"),"")</f>
        <v/>
      </c>
      <c r="E16" s="27" t="str">
        <f>IF(C16&lt;&gt;"",VLOOKUP($C16,'Fund list'!$A:$I,MATCH(E$4,'Fund list'!$A$5:$I$5,0),FALSE),"")</f>
        <v/>
      </c>
      <c r="F16" s="27" t="str">
        <f>IF(D16&lt;&gt;"",VLOOKUP($C16,'Fund list'!$A:$I,MATCH(F$4,'Fund list'!$A$5:$I$5,0),FALSE),"")</f>
        <v/>
      </c>
      <c r="G16" s="27" t="str">
        <f>IF(E16&lt;&gt;"",VLOOKUP($C16,'Fund list'!$A:$I,MATCH(G$4,'Fund list'!$A$5:$I$5,0),FALSE),"")</f>
        <v/>
      </c>
    </row>
    <row r="17" spans="3:7">
      <c r="C17" s="25" t="str">
        <f>IF($D$2="percent",
  IF(ISERROR(VLOOKUP('Regulation 28 calculator (%)'!C19,'Fund list'!A:A,1,FALSE)),"",VLOOKUP('Regulation 28 calculator (%)'!C19,'Fund list'!A:A,1,FALSE)),
  IF($D$2="rand",
   IF(ISERROR(VLOOKUP('Regulation 28 calculator (rand)'!C19,'Fund list'!A:A,1,FALSE)),"",VLOOKUP('Regulation 28 calculator (rand)'!C19,'Fund list'!A:A,1,FALSE)),
   ""))</f>
        <v/>
      </c>
      <c r="D17" s="26" t="str">
        <f>IF(C17&lt;&gt;"",IF(VLOOKUP($C17,'Fund list'!$A:$I,MATCH(D$4,'Fund list'!$A$5:$I$5,0),FALSE)="Yes","Yes","No"),"")</f>
        <v/>
      </c>
      <c r="E17" s="27" t="str">
        <f>IF(C17&lt;&gt;"",VLOOKUP($C17,'Fund list'!$A:$I,MATCH(E$4,'Fund list'!$A$5:$I$5,0),FALSE),"")</f>
        <v/>
      </c>
      <c r="F17" s="27" t="str">
        <f>IF(D17&lt;&gt;"",VLOOKUP($C17,'Fund list'!$A:$I,MATCH(F$4,'Fund list'!$A$5:$I$5,0),FALSE),"")</f>
        <v/>
      </c>
      <c r="G17" s="27" t="str">
        <f>IF(E17&lt;&gt;"",VLOOKUP($C17,'Fund list'!$A:$I,MATCH(G$4,'Fund list'!$A$5:$I$5,0),FALSE),"")</f>
        <v/>
      </c>
    </row>
    <row r="18" spans="3:7">
      <c r="C18" s="25" t="str">
        <f>IF($D$2="percent",
  IF(ISERROR(VLOOKUP('Regulation 28 calculator (%)'!C20,'Fund list'!A:A,1,FALSE)),"",VLOOKUP('Regulation 28 calculator (%)'!C20,'Fund list'!A:A,1,FALSE)),
  IF($D$2="rand",
   IF(ISERROR(VLOOKUP('Regulation 28 calculator (rand)'!C20,'Fund list'!A:A,1,FALSE)),"",VLOOKUP('Regulation 28 calculator (rand)'!C20,'Fund list'!A:A,1,FALSE)),
   ""))</f>
        <v/>
      </c>
      <c r="D18" s="26" t="str">
        <f>IF(C18&lt;&gt;"",IF(VLOOKUP($C18,'Fund list'!$A:$I,MATCH(D$4,'Fund list'!$A$5:$I$5,0),FALSE)="Yes","Yes","No"),"")</f>
        <v/>
      </c>
      <c r="E18" s="27" t="str">
        <f>IF(C18&lt;&gt;"",VLOOKUP($C18,'Fund list'!$A:$I,MATCH(E$4,'Fund list'!$A$5:$I$5,0),FALSE),"")</f>
        <v/>
      </c>
      <c r="F18" s="27" t="str">
        <f>IF(D18&lt;&gt;"",VLOOKUP($C18,'Fund list'!$A:$I,MATCH(F$4,'Fund list'!$A$5:$I$5,0),FALSE),"")</f>
        <v/>
      </c>
      <c r="G18" s="27" t="str">
        <f>IF(E18&lt;&gt;"",VLOOKUP($C18,'Fund list'!$A:$I,MATCH(G$4,'Fund list'!$A$5:$I$5,0),FALSE),"")</f>
        <v/>
      </c>
    </row>
    <row r="20" spans="3:7">
      <c r="C20" s="154" t="s">
        <v>57</v>
      </c>
      <c r="D20" s="154"/>
      <c r="E20" s="154"/>
      <c r="F20" s="154"/>
      <c r="G20" s="154"/>
    </row>
    <row r="21" spans="3:7">
      <c r="C21" s="154"/>
      <c r="D21" s="154"/>
      <c r="E21" s="154"/>
      <c r="F21" s="154"/>
      <c r="G21" s="154"/>
    </row>
    <row r="22" spans="3:7">
      <c r="C22" s="154"/>
      <c r="D22" s="154"/>
      <c r="E22" s="154"/>
      <c r="F22" s="154"/>
      <c r="G22" s="154"/>
    </row>
    <row r="23" spans="3:7" ht="12.75" customHeight="1">
      <c r="C23" s="46" t="str">
        <f>"The above funds are those chosen in the "&amp;IF(D2="percent","'Regulation 28 calculator (%)'","'Regulation 28 calculator (rand)'")&amp;" tab."</f>
        <v>The above funds are those chosen in the 'Regulation 28 calculator (rand)' tab.</v>
      </c>
    </row>
    <row r="25" spans="3:7">
      <c r="C25" s="163" t="str">
        <f>"Click on the "&amp;IF(D2="percent","'Regulation 28 calculator (%)'","'Regulation 28 calculator (rand)'")&amp;" tab at the bottom to go back to the Regulation 28 calculator."</f>
        <v>Click on the 'Regulation 28 calculator (rand)' tab at the bottom to go back to the Regulation 28 calculator.</v>
      </c>
      <c r="D25" s="164"/>
      <c r="E25" s="164"/>
      <c r="F25" s="164"/>
    </row>
  </sheetData>
  <sheetProtection selectLockedCells="1" selectUnlockedCells="1"/>
  <mergeCells count="3">
    <mergeCell ref="E3:G3"/>
    <mergeCell ref="C25:F25"/>
    <mergeCell ref="C20:G22"/>
  </mergeCells>
  <phoneticPr fontId="2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496"/>
  <sheetViews>
    <sheetView showGridLines="0" showRowColHeaders="0" topLeftCell="A16" workbookViewId="0">
      <selection activeCell="D10" sqref="D10"/>
    </sheetView>
  </sheetViews>
  <sheetFormatPr defaultRowHeight="15"/>
  <cols>
    <col min="1" max="1" width="69.140625" style="95" bestFit="1" customWidth="1"/>
    <col min="2" max="2" width="15.7109375" style="95" bestFit="1" customWidth="1"/>
    <col min="3" max="3" width="29.42578125" style="95" bestFit="1" customWidth="1"/>
    <col min="4" max="6" width="15.28515625" style="95" customWidth="1"/>
  </cols>
  <sheetData>
    <row r="1" spans="1:11" ht="15" customHeight="1">
      <c r="A1" s="58"/>
      <c r="B1" s="57"/>
      <c r="C1" s="57"/>
      <c r="D1" s="101"/>
      <c r="E1" s="101"/>
      <c r="F1" s="101"/>
      <c r="G1" s="59"/>
      <c r="H1" s="58"/>
      <c r="I1" s="60"/>
      <c r="J1" s="59"/>
      <c r="K1" s="59"/>
    </row>
    <row r="2" spans="1:11" ht="15" customHeight="1">
      <c r="A2" s="58"/>
      <c r="B2" s="57"/>
      <c r="C2" s="57"/>
      <c r="D2" s="101"/>
      <c r="E2" s="101"/>
      <c r="F2" s="101"/>
      <c r="G2" s="61"/>
      <c r="H2" s="58"/>
      <c r="I2" s="62"/>
      <c r="J2" s="61"/>
      <c r="K2" s="61"/>
    </row>
    <row r="3" spans="1:11">
      <c r="A3" s="58"/>
      <c r="B3" s="58"/>
      <c r="C3" s="58"/>
      <c r="D3" s="102"/>
      <c r="E3" s="102"/>
      <c r="F3" s="102"/>
      <c r="G3" s="58"/>
      <c r="H3" s="58"/>
      <c r="I3" s="58"/>
      <c r="J3" s="63"/>
      <c r="K3" s="58"/>
    </row>
    <row r="4" spans="1:11" ht="15.75">
      <c r="A4" s="109" t="s">
        <v>89</v>
      </c>
      <c r="B4" s="100"/>
      <c r="C4" s="100"/>
      <c r="D4" s="103"/>
      <c r="E4" s="103"/>
      <c r="F4" s="104"/>
      <c r="G4" s="58"/>
      <c r="H4" s="58"/>
      <c r="I4" s="58"/>
      <c r="J4" s="58"/>
      <c r="K4" s="58"/>
    </row>
    <row r="5" spans="1:11">
      <c r="A5" s="64" t="s">
        <v>60</v>
      </c>
      <c r="B5" s="67" t="s">
        <v>61</v>
      </c>
      <c r="C5" s="67" t="s">
        <v>31</v>
      </c>
      <c r="D5" s="67" t="s">
        <v>22</v>
      </c>
      <c r="E5" s="67" t="s">
        <v>24</v>
      </c>
      <c r="F5" s="67" t="s">
        <v>43</v>
      </c>
      <c r="G5" s="165"/>
      <c r="H5" s="165"/>
      <c r="I5" s="165"/>
      <c r="J5" s="65"/>
      <c r="K5" s="66"/>
    </row>
    <row r="6" spans="1:11">
      <c r="A6" s="96" t="s">
        <v>8</v>
      </c>
      <c r="B6" s="97" t="s">
        <v>9</v>
      </c>
      <c r="C6" s="98" t="s">
        <v>90</v>
      </c>
      <c r="D6" s="99">
        <v>0.96109999999999995</v>
      </c>
      <c r="E6" s="99">
        <v>9.1999999999999998E-3</v>
      </c>
      <c r="F6" s="99">
        <v>0.43690000000000001</v>
      </c>
    </row>
    <row r="7" spans="1:11">
      <c r="A7" s="96" t="s">
        <v>4</v>
      </c>
      <c r="B7" s="97" t="s">
        <v>5</v>
      </c>
      <c r="C7" s="98" t="s">
        <v>91</v>
      </c>
      <c r="D7" s="99">
        <v>0.68600000000000005</v>
      </c>
      <c r="E7" s="99">
        <v>8.3000000000000001E-3</v>
      </c>
      <c r="F7" s="99">
        <v>0.37669999999999998</v>
      </c>
    </row>
    <row r="8" spans="1:11">
      <c r="A8" s="96" t="s">
        <v>14</v>
      </c>
      <c r="B8" s="97" t="s">
        <v>15</v>
      </c>
      <c r="C8" s="98" t="s">
        <v>91</v>
      </c>
      <c r="D8" s="99">
        <v>0.27500000000000002</v>
      </c>
      <c r="E8" s="99">
        <v>9.1999999999999998E-3</v>
      </c>
      <c r="F8" s="99">
        <v>0.29709999999999998</v>
      </c>
      <c r="K8" t="s">
        <v>164</v>
      </c>
    </row>
    <row r="9" spans="1:11">
      <c r="A9" s="96" t="s">
        <v>11</v>
      </c>
      <c r="B9" s="97" t="s">
        <v>10</v>
      </c>
      <c r="C9" s="98" t="s">
        <v>91</v>
      </c>
      <c r="D9" s="99">
        <v>0</v>
      </c>
      <c r="E9" s="99">
        <v>0</v>
      </c>
      <c r="F9" s="99">
        <v>0</v>
      </c>
    </row>
    <row r="10" spans="1:11">
      <c r="A10" s="96" t="s">
        <v>16</v>
      </c>
      <c r="B10" s="97" t="s">
        <v>17</v>
      </c>
      <c r="C10" s="98" t="s">
        <v>90</v>
      </c>
      <c r="D10" s="99">
        <v>0.9768</v>
      </c>
      <c r="E10" s="99">
        <v>0</v>
      </c>
      <c r="F10" s="99">
        <v>0.99680000000000002</v>
      </c>
    </row>
    <row r="11" spans="1:11">
      <c r="A11" s="96" t="s">
        <v>170</v>
      </c>
      <c r="B11" s="97" t="s">
        <v>18</v>
      </c>
      <c r="C11" s="98" t="s">
        <v>90</v>
      </c>
      <c r="D11" s="99">
        <v>0.62250000000000005</v>
      </c>
      <c r="E11" s="99">
        <v>1E-3</v>
      </c>
      <c r="F11" s="99">
        <v>0.99529999999999996</v>
      </c>
    </row>
    <row r="12" spans="1:11">
      <c r="A12" s="96" t="s">
        <v>58</v>
      </c>
      <c r="B12" s="97" t="s">
        <v>59</v>
      </c>
      <c r="C12" s="98" t="s">
        <v>90</v>
      </c>
      <c r="D12" s="99">
        <v>3.6299999999999999E-2</v>
      </c>
      <c r="E12" s="99">
        <v>1.7600000000000001E-2</v>
      </c>
      <c r="F12" s="99">
        <v>0.99890000000000001</v>
      </c>
    </row>
    <row r="13" spans="1:11">
      <c r="A13" s="96" t="s">
        <v>99</v>
      </c>
      <c r="B13" s="97" t="s">
        <v>100</v>
      </c>
      <c r="C13" s="98" t="s">
        <v>90</v>
      </c>
      <c r="D13" s="99">
        <v>0.95220000000000005</v>
      </c>
      <c r="E13" s="99">
        <v>1.1299999999999999E-2</v>
      </c>
      <c r="F13" s="99">
        <v>0</v>
      </c>
    </row>
    <row r="14" spans="1:11">
      <c r="A14" s="96" t="s">
        <v>12</v>
      </c>
      <c r="B14" s="97" t="s">
        <v>13</v>
      </c>
      <c r="C14" s="98" t="s">
        <v>90</v>
      </c>
      <c r="D14" s="99">
        <v>1.7399999999999999E-2</v>
      </c>
      <c r="E14" s="99">
        <v>1.5100000000000001E-2</v>
      </c>
      <c r="F14" s="99">
        <v>0</v>
      </c>
    </row>
    <row r="15" spans="1:11">
      <c r="A15" s="96" t="s">
        <v>6</v>
      </c>
      <c r="B15" s="97" t="s">
        <v>7</v>
      </c>
      <c r="C15" s="98" t="s">
        <v>91</v>
      </c>
      <c r="D15" s="99">
        <v>0</v>
      </c>
      <c r="E15" s="99">
        <v>0</v>
      </c>
      <c r="F15" s="99">
        <v>0</v>
      </c>
    </row>
    <row r="16" spans="1:11">
      <c r="A16" s="96" t="s">
        <v>174</v>
      </c>
      <c r="B16" s="97" t="s">
        <v>157</v>
      </c>
      <c r="C16" s="98" t="s">
        <v>91</v>
      </c>
      <c r="D16" s="99">
        <v>0.70489999999999997</v>
      </c>
      <c r="E16" s="99">
        <v>0</v>
      </c>
      <c r="F16" s="99">
        <v>0.34799999999999998</v>
      </c>
    </row>
    <row r="17" spans="1:6">
      <c r="A17" s="96" t="s">
        <v>169</v>
      </c>
      <c r="B17" s="97" t="s">
        <v>155</v>
      </c>
      <c r="C17" s="98" t="s">
        <v>90</v>
      </c>
      <c r="D17" s="99">
        <v>0.99809999999999999</v>
      </c>
      <c r="E17" s="99">
        <v>0</v>
      </c>
      <c r="F17" s="99">
        <v>0.99990000000000001</v>
      </c>
    </row>
    <row r="18" spans="1:6">
      <c r="A18" s="96" t="s">
        <v>166</v>
      </c>
      <c r="B18" s="97" t="s">
        <v>167</v>
      </c>
      <c r="C18" s="98" t="s">
        <v>90</v>
      </c>
      <c r="D18" s="99">
        <v>0.9869</v>
      </c>
      <c r="E18" s="99">
        <v>0</v>
      </c>
      <c r="F18" s="99">
        <v>1</v>
      </c>
    </row>
    <row r="19" spans="1:6">
      <c r="A19" s="96" t="s">
        <v>184</v>
      </c>
      <c r="B19" s="97" t="s">
        <v>136</v>
      </c>
      <c r="C19" s="98" t="s">
        <v>91</v>
      </c>
      <c r="D19" s="99">
        <v>0.71309999999999996</v>
      </c>
      <c r="E19" s="99">
        <v>1.52E-2</v>
      </c>
      <c r="F19" s="99">
        <v>0.3468</v>
      </c>
    </row>
    <row r="20" spans="1:6">
      <c r="A20" s="96" t="s">
        <v>180</v>
      </c>
      <c r="B20" s="97" t="s">
        <v>137</v>
      </c>
      <c r="C20" s="98" t="s">
        <v>90</v>
      </c>
      <c r="D20" s="99">
        <v>0.9778</v>
      </c>
      <c r="E20" s="99">
        <v>1.9300000000000001E-2</v>
      </c>
      <c r="F20" s="99">
        <v>0.1298</v>
      </c>
    </row>
    <row r="21" spans="1:6">
      <c r="A21" s="96" t="s">
        <v>181</v>
      </c>
      <c r="B21" s="97" t="s">
        <v>138</v>
      </c>
      <c r="C21" s="98" t="s">
        <v>91</v>
      </c>
      <c r="D21" s="99">
        <v>0.61799999999999999</v>
      </c>
      <c r="E21" s="99">
        <v>6.4999999999999997E-3</v>
      </c>
      <c r="F21" s="99">
        <v>0.3</v>
      </c>
    </row>
    <row r="22" spans="1:6">
      <c r="A22" s="96" t="s">
        <v>182</v>
      </c>
      <c r="B22" s="97" t="s">
        <v>139</v>
      </c>
      <c r="C22" s="98" t="s">
        <v>90</v>
      </c>
      <c r="D22" s="99">
        <v>0.86429999999999996</v>
      </c>
      <c r="E22" s="99">
        <v>7.9000000000000008E-3</v>
      </c>
      <c r="F22" s="99">
        <v>0.31130000000000002</v>
      </c>
    </row>
    <row r="23" spans="1:6">
      <c r="A23" s="96" t="s">
        <v>183</v>
      </c>
      <c r="B23" s="97" t="s">
        <v>140</v>
      </c>
      <c r="C23" s="98" t="s">
        <v>91</v>
      </c>
      <c r="D23" s="99">
        <v>0.37869999999999998</v>
      </c>
      <c r="E23" s="99">
        <v>5.62E-2</v>
      </c>
      <c r="F23" s="99">
        <v>0.1211</v>
      </c>
    </row>
    <row r="24" spans="1:6">
      <c r="A24" s="96" t="s">
        <v>190</v>
      </c>
      <c r="B24" s="97" t="s">
        <v>165</v>
      </c>
      <c r="C24" s="98" t="s">
        <v>90</v>
      </c>
      <c r="D24" s="99">
        <v>0</v>
      </c>
      <c r="E24" s="99">
        <v>0.99929999999999997</v>
      </c>
      <c r="F24" s="99">
        <v>0.99929999999999997</v>
      </c>
    </row>
    <row r="25" spans="1:6">
      <c r="A25" s="96" t="s">
        <v>104</v>
      </c>
      <c r="B25" s="97" t="s">
        <v>105</v>
      </c>
      <c r="C25" s="98" t="s">
        <v>91</v>
      </c>
      <c r="D25" s="99">
        <v>0.4073</v>
      </c>
      <c r="E25" s="99">
        <v>1.2E-2</v>
      </c>
      <c r="F25" s="99">
        <v>0.35149999999999998</v>
      </c>
    </row>
    <row r="26" spans="1:6">
      <c r="A26" s="96" t="s">
        <v>134</v>
      </c>
      <c r="B26" s="97" t="s">
        <v>106</v>
      </c>
      <c r="C26" s="98" t="s">
        <v>91</v>
      </c>
      <c r="D26" s="99">
        <v>0.72529999999999994</v>
      </c>
      <c r="E26" s="99">
        <v>3.4099999999999998E-2</v>
      </c>
      <c r="F26" s="99">
        <v>0.45</v>
      </c>
    </row>
    <row r="27" spans="1:6">
      <c r="A27" s="96" t="s">
        <v>107</v>
      </c>
      <c r="B27" s="97" t="s">
        <v>108</v>
      </c>
      <c r="C27" s="98" t="s">
        <v>91</v>
      </c>
      <c r="D27" s="99">
        <v>0.59760000000000002</v>
      </c>
      <c r="E27" s="99">
        <v>1.26E-2</v>
      </c>
      <c r="F27" s="99">
        <v>0.40939999999999999</v>
      </c>
    </row>
    <row r="28" spans="1:6">
      <c r="A28" s="96" t="s">
        <v>109</v>
      </c>
      <c r="B28" s="97" t="s">
        <v>110</v>
      </c>
      <c r="C28" s="98" t="s">
        <v>90</v>
      </c>
      <c r="D28" s="99">
        <v>0.24959999999999999</v>
      </c>
      <c r="E28" s="99">
        <v>2.0500000000000001E-2</v>
      </c>
      <c r="F28" s="99">
        <v>0.99650000000000005</v>
      </c>
    </row>
    <row r="29" spans="1:6">
      <c r="A29" s="96" t="s">
        <v>111</v>
      </c>
      <c r="B29" s="97" t="s">
        <v>112</v>
      </c>
      <c r="C29" s="98" t="s">
        <v>90</v>
      </c>
      <c r="D29" s="99">
        <v>0.97360000000000002</v>
      </c>
      <c r="E29" s="99">
        <v>1E-3</v>
      </c>
      <c r="F29" s="99">
        <v>0.97950000000000004</v>
      </c>
    </row>
    <row r="30" spans="1:6">
      <c r="A30" s="96" t="s">
        <v>147</v>
      </c>
      <c r="B30" s="97" t="s">
        <v>148</v>
      </c>
      <c r="C30" s="98" t="s">
        <v>90</v>
      </c>
      <c r="D30" s="99">
        <v>0.99670000000000003</v>
      </c>
      <c r="E30" s="99">
        <v>0</v>
      </c>
      <c r="F30" s="99">
        <v>0.99099999999999999</v>
      </c>
    </row>
    <row r="31" spans="1:6">
      <c r="A31" s="96" t="s">
        <v>113</v>
      </c>
      <c r="B31" s="97" t="s">
        <v>114</v>
      </c>
      <c r="C31" s="98" t="s">
        <v>90</v>
      </c>
      <c r="D31" s="99">
        <v>0.65029999999999999</v>
      </c>
      <c r="E31" s="99">
        <v>1.9300000000000001E-2</v>
      </c>
      <c r="F31" s="99">
        <v>0.99609999999999999</v>
      </c>
    </row>
    <row r="32" spans="1:6">
      <c r="A32" s="96" t="s">
        <v>173</v>
      </c>
      <c r="B32" s="97" t="s">
        <v>117</v>
      </c>
      <c r="C32" s="98" t="s">
        <v>90</v>
      </c>
      <c r="D32" s="99">
        <v>0.75949999999999995</v>
      </c>
      <c r="E32" s="99">
        <v>4.1000000000000003E-3</v>
      </c>
      <c r="F32" s="99">
        <v>0.88380000000000003</v>
      </c>
    </row>
    <row r="33" spans="1:6">
      <c r="A33" s="96" t="s">
        <v>168</v>
      </c>
      <c r="B33" s="97" t="s">
        <v>146</v>
      </c>
      <c r="C33" s="98" t="s">
        <v>90</v>
      </c>
      <c r="D33" s="99">
        <v>0</v>
      </c>
      <c r="E33" s="99">
        <v>1.1900000000000001E-2</v>
      </c>
      <c r="F33" s="99">
        <v>0.98060000000000003</v>
      </c>
    </row>
    <row r="34" spans="1:6">
      <c r="A34" s="96" t="s">
        <v>115</v>
      </c>
      <c r="B34" s="97" t="s">
        <v>116</v>
      </c>
      <c r="C34" s="98" t="s">
        <v>90</v>
      </c>
      <c r="D34" s="99">
        <v>0.69359999999999999</v>
      </c>
      <c r="E34" s="99">
        <v>6.1400000000000003E-2</v>
      </c>
      <c r="F34" s="99">
        <v>0.46550000000000002</v>
      </c>
    </row>
    <row r="35" spans="1:6">
      <c r="A35" s="96" t="s">
        <v>118</v>
      </c>
      <c r="B35" s="97" t="s">
        <v>119</v>
      </c>
      <c r="C35" s="98" t="s">
        <v>91</v>
      </c>
      <c r="D35" s="99">
        <v>1.5E-3</v>
      </c>
      <c r="E35" s="99">
        <v>2.98E-2</v>
      </c>
      <c r="F35" s="99">
        <v>0.10730000000000001</v>
      </c>
    </row>
    <row r="36" spans="1:6">
      <c r="A36" s="96" t="s">
        <v>120</v>
      </c>
      <c r="B36" s="97" t="s">
        <v>121</v>
      </c>
      <c r="C36" s="98" t="s">
        <v>90</v>
      </c>
      <c r="D36" s="99">
        <v>0.99529999999999996</v>
      </c>
      <c r="E36" s="99">
        <v>0</v>
      </c>
      <c r="F36" s="99">
        <v>0</v>
      </c>
    </row>
    <row r="37" spans="1:6">
      <c r="A37" s="96" t="s">
        <v>187</v>
      </c>
      <c r="B37" s="97" t="s">
        <v>188</v>
      </c>
      <c r="C37" s="98" t="s">
        <v>90</v>
      </c>
      <c r="D37" s="99">
        <v>0.97189999999999999</v>
      </c>
      <c r="E37" s="99">
        <v>1.7899999999999999E-2</v>
      </c>
      <c r="F37" s="99">
        <v>0</v>
      </c>
    </row>
    <row r="38" spans="1:6">
      <c r="A38" s="96" t="s">
        <v>70</v>
      </c>
      <c r="B38" s="97" t="s">
        <v>71</v>
      </c>
      <c r="C38" s="98" t="s">
        <v>91</v>
      </c>
      <c r="D38" s="99">
        <v>0.65710000000000002</v>
      </c>
      <c r="E38" s="99">
        <v>3.5900000000000001E-2</v>
      </c>
      <c r="F38" s="99">
        <v>0.40620000000000001</v>
      </c>
    </row>
    <row r="39" spans="1:6">
      <c r="A39" s="96" t="s">
        <v>72</v>
      </c>
      <c r="B39" s="97" t="s">
        <v>73</v>
      </c>
      <c r="C39" s="98" t="s">
        <v>90</v>
      </c>
      <c r="D39" s="99">
        <v>0.755</v>
      </c>
      <c r="E39" s="99">
        <v>0.02</v>
      </c>
      <c r="F39" s="99">
        <v>0.61</v>
      </c>
    </row>
    <row r="40" spans="1:6">
      <c r="A40" s="96" t="s">
        <v>74</v>
      </c>
      <c r="B40" s="97" t="s">
        <v>75</v>
      </c>
      <c r="C40" s="98" t="s">
        <v>90</v>
      </c>
      <c r="D40" s="99">
        <v>0.59799999999999998</v>
      </c>
      <c r="E40" s="99">
        <v>3.39E-2</v>
      </c>
      <c r="F40" s="99">
        <v>0.99819999999999998</v>
      </c>
    </row>
    <row r="41" spans="1:6">
      <c r="A41" s="96" t="s">
        <v>175</v>
      </c>
      <c r="B41" s="97" t="s">
        <v>101</v>
      </c>
      <c r="C41" s="98" t="s">
        <v>91</v>
      </c>
      <c r="D41" s="99">
        <v>0.67500000000000004</v>
      </c>
      <c r="E41" s="99">
        <v>1.6E-2</v>
      </c>
      <c r="F41" s="99">
        <v>0.32600000000000001</v>
      </c>
    </row>
    <row r="42" spans="1:6">
      <c r="A42" s="96" t="s">
        <v>176</v>
      </c>
      <c r="B42" s="97" t="s">
        <v>102</v>
      </c>
      <c r="C42" s="98" t="s">
        <v>90</v>
      </c>
      <c r="D42" s="99">
        <v>0.97299999999999998</v>
      </c>
      <c r="E42" s="99">
        <v>2.1000000000000001E-2</v>
      </c>
      <c r="F42" s="99">
        <v>0.216</v>
      </c>
    </row>
    <row r="43" spans="1:6">
      <c r="A43" s="96" t="s">
        <v>177</v>
      </c>
      <c r="B43" s="97" t="s">
        <v>103</v>
      </c>
      <c r="C43" s="98" t="s">
        <v>91</v>
      </c>
      <c r="D43" s="99">
        <v>0.376</v>
      </c>
      <c r="E43" s="99">
        <v>2.1000000000000001E-2</v>
      </c>
      <c r="F43" s="99">
        <v>0.224</v>
      </c>
    </row>
    <row r="44" spans="1:6">
      <c r="A44" s="96" t="s">
        <v>153</v>
      </c>
      <c r="B44" s="97" t="s">
        <v>154</v>
      </c>
      <c r="C44" s="98" t="s">
        <v>90</v>
      </c>
      <c r="D44" s="99">
        <v>0.93020000000000003</v>
      </c>
      <c r="E44" s="99">
        <v>5.4199999999999998E-2</v>
      </c>
      <c r="F44" s="99">
        <v>0</v>
      </c>
    </row>
    <row r="45" spans="1:6">
      <c r="A45" s="96" t="s">
        <v>135</v>
      </c>
      <c r="B45" s="97" t="s">
        <v>96</v>
      </c>
      <c r="C45" s="98" t="s">
        <v>91</v>
      </c>
      <c r="D45" s="99">
        <v>0.624</v>
      </c>
      <c r="E45" s="99">
        <v>3.6999999999999998E-2</v>
      </c>
      <c r="F45" s="99">
        <v>0.308</v>
      </c>
    </row>
    <row r="46" spans="1:6">
      <c r="A46" s="96" t="s">
        <v>122</v>
      </c>
      <c r="B46" s="97" t="s">
        <v>123</v>
      </c>
      <c r="C46" s="98" t="s">
        <v>91</v>
      </c>
      <c r="D46" s="99">
        <v>0.68369999999999997</v>
      </c>
      <c r="E46" s="99">
        <v>7.8799999999999995E-2</v>
      </c>
      <c r="F46" s="99">
        <v>0.40670000000000001</v>
      </c>
    </row>
    <row r="47" spans="1:6">
      <c r="A47" s="96" t="s">
        <v>97</v>
      </c>
      <c r="B47" s="97" t="s">
        <v>98</v>
      </c>
      <c r="C47" s="98" t="s">
        <v>90</v>
      </c>
      <c r="D47" s="99">
        <v>0.66800000000000004</v>
      </c>
      <c r="E47" s="99">
        <v>7.5700000000000003E-2</v>
      </c>
      <c r="F47" s="99">
        <v>0.98960000000000004</v>
      </c>
    </row>
    <row r="48" spans="1:6">
      <c r="A48" s="96" t="s">
        <v>124</v>
      </c>
      <c r="B48" s="97" t="s">
        <v>125</v>
      </c>
      <c r="C48" s="98" t="s">
        <v>91</v>
      </c>
      <c r="D48" s="99">
        <v>0.35399999999999998</v>
      </c>
      <c r="E48" s="99">
        <v>7.3200000000000001E-2</v>
      </c>
      <c r="F48" s="99">
        <v>0.2757</v>
      </c>
    </row>
    <row r="49" spans="1:6">
      <c r="A49" s="96" t="s">
        <v>126</v>
      </c>
      <c r="B49" s="97" t="s">
        <v>127</v>
      </c>
      <c r="C49" s="98" t="s">
        <v>91</v>
      </c>
      <c r="D49" s="99">
        <v>2.1399999999999999E-2</v>
      </c>
      <c r="E49" s="99">
        <v>1.9400000000000001E-2</v>
      </c>
      <c r="F49" s="99">
        <v>0.19059999999999999</v>
      </c>
    </row>
    <row r="50" spans="1:6">
      <c r="A50" s="96" t="s">
        <v>94</v>
      </c>
      <c r="B50" s="97" t="s">
        <v>95</v>
      </c>
      <c r="C50" s="98" t="s">
        <v>90</v>
      </c>
      <c r="D50" s="99">
        <v>0.2064</v>
      </c>
      <c r="E50" s="99">
        <v>0</v>
      </c>
      <c r="F50" s="99">
        <v>1</v>
      </c>
    </row>
    <row r="51" spans="1:6">
      <c r="A51" s="96" t="s">
        <v>128</v>
      </c>
      <c r="B51" s="97" t="s">
        <v>129</v>
      </c>
      <c r="C51" s="98" t="s">
        <v>90</v>
      </c>
      <c r="D51" s="99">
        <v>0.99360000000000004</v>
      </c>
      <c r="E51" s="99">
        <v>0</v>
      </c>
      <c r="F51" s="99">
        <v>1</v>
      </c>
    </row>
    <row r="52" spans="1:6">
      <c r="A52" s="96" t="s">
        <v>130</v>
      </c>
      <c r="B52" s="97" t="s">
        <v>131</v>
      </c>
      <c r="C52" s="98" t="s">
        <v>90</v>
      </c>
      <c r="D52" s="99">
        <v>0.59230000000000005</v>
      </c>
      <c r="E52" s="99">
        <v>1.0800000000000001E-2</v>
      </c>
      <c r="F52" s="99">
        <v>1</v>
      </c>
    </row>
    <row r="53" spans="1:6">
      <c r="A53" s="96" t="s">
        <v>86</v>
      </c>
      <c r="B53" s="97" t="s">
        <v>87</v>
      </c>
      <c r="C53" s="98" t="s">
        <v>91</v>
      </c>
      <c r="D53" s="99">
        <v>0.42849999999999999</v>
      </c>
      <c r="E53" s="99">
        <v>4.4999999999999998E-2</v>
      </c>
      <c r="F53" s="99">
        <v>0.26750000000000002</v>
      </c>
    </row>
    <row r="54" spans="1:6">
      <c r="A54" s="96" t="s">
        <v>132</v>
      </c>
      <c r="B54" s="97" t="s">
        <v>133</v>
      </c>
      <c r="C54" s="98" t="s">
        <v>91</v>
      </c>
      <c r="D54" s="99">
        <v>0.43980000000000002</v>
      </c>
      <c r="E54" s="99">
        <v>4.6399999999999997E-2</v>
      </c>
      <c r="F54" s="99">
        <v>0.45</v>
      </c>
    </row>
    <row r="55" spans="1:6">
      <c r="A55" s="96" t="s">
        <v>158</v>
      </c>
      <c r="B55" s="97" t="s">
        <v>76</v>
      </c>
      <c r="C55" s="98" t="s">
        <v>91</v>
      </c>
      <c r="D55" s="99">
        <v>0.34200000000000003</v>
      </c>
      <c r="E55" s="99">
        <v>3.0000000000000001E-3</v>
      </c>
      <c r="F55" s="99">
        <v>0.24399999999999999</v>
      </c>
    </row>
    <row r="56" spans="1:6">
      <c r="A56" s="96" t="s">
        <v>159</v>
      </c>
      <c r="B56" s="97" t="s">
        <v>77</v>
      </c>
      <c r="C56" s="98" t="s">
        <v>91</v>
      </c>
      <c r="D56" s="99">
        <v>0</v>
      </c>
      <c r="E56" s="99">
        <v>3.5000000000000003E-2</v>
      </c>
      <c r="F56" s="99">
        <v>0.106</v>
      </c>
    </row>
    <row r="57" spans="1:6">
      <c r="A57" s="96" t="s">
        <v>178</v>
      </c>
      <c r="B57" s="97" t="s">
        <v>179</v>
      </c>
      <c r="C57" s="98" t="s">
        <v>90</v>
      </c>
      <c r="D57" s="99">
        <v>0.97099999999999997</v>
      </c>
      <c r="E57" s="99">
        <v>2.1999999999999999E-2</v>
      </c>
      <c r="F57" s="99">
        <v>0.38</v>
      </c>
    </row>
    <row r="58" spans="1:6">
      <c r="A58" s="96" t="s">
        <v>160</v>
      </c>
      <c r="B58" s="97" t="s">
        <v>79</v>
      </c>
      <c r="C58" s="98" t="s">
        <v>90</v>
      </c>
      <c r="D58" s="99">
        <v>0.98</v>
      </c>
      <c r="E58" s="99">
        <v>0</v>
      </c>
      <c r="F58" s="99">
        <v>0.99299999999999999</v>
      </c>
    </row>
    <row r="59" spans="1:6">
      <c r="A59" s="96" t="s">
        <v>161</v>
      </c>
      <c r="B59" s="97" t="s">
        <v>80</v>
      </c>
      <c r="C59" s="98" t="s">
        <v>90</v>
      </c>
      <c r="D59" s="99">
        <v>0.53</v>
      </c>
      <c r="E59" s="99">
        <v>1.0999999999999999E-2</v>
      </c>
      <c r="F59" s="99">
        <v>0.97899999999999998</v>
      </c>
    </row>
    <row r="60" spans="1:6">
      <c r="A60" s="96" t="s">
        <v>162</v>
      </c>
      <c r="B60" s="97" t="s">
        <v>156</v>
      </c>
      <c r="C60" s="98" t="s">
        <v>91</v>
      </c>
      <c r="D60" s="99">
        <v>0.60799999999999998</v>
      </c>
      <c r="E60" s="99">
        <v>0</v>
      </c>
      <c r="F60" s="99">
        <v>0.45</v>
      </c>
    </row>
    <row r="61" spans="1:6">
      <c r="A61" s="96" t="s">
        <v>163</v>
      </c>
      <c r="B61" s="97" t="s">
        <v>78</v>
      </c>
      <c r="C61" s="98" t="s">
        <v>91</v>
      </c>
      <c r="D61" s="99">
        <v>0.67400000000000004</v>
      </c>
      <c r="E61" s="99">
        <v>1.4999999999999999E-2</v>
      </c>
      <c r="F61" s="99">
        <v>0.38800000000000001</v>
      </c>
    </row>
    <row r="62" spans="1:6">
      <c r="A62" s="96" t="s">
        <v>92</v>
      </c>
      <c r="B62" s="97" t="s">
        <v>93</v>
      </c>
      <c r="C62" s="98" t="s">
        <v>90</v>
      </c>
      <c r="D62" s="99">
        <v>0.97099999999999997</v>
      </c>
      <c r="E62" s="99">
        <v>0</v>
      </c>
      <c r="F62" s="99">
        <v>1</v>
      </c>
    </row>
    <row r="63" spans="1:6">
      <c r="A63" s="96" t="s">
        <v>185</v>
      </c>
      <c r="B63" s="97" t="s">
        <v>186</v>
      </c>
      <c r="C63" s="98" t="s">
        <v>90</v>
      </c>
      <c r="D63" s="99">
        <v>0.9929</v>
      </c>
      <c r="E63" s="99">
        <v>0</v>
      </c>
      <c r="F63" s="99">
        <v>0</v>
      </c>
    </row>
    <row r="64" spans="1:6">
      <c r="A64" s="96" t="s">
        <v>143</v>
      </c>
      <c r="B64" s="97" t="s">
        <v>144</v>
      </c>
      <c r="C64" s="98" t="s">
        <v>91</v>
      </c>
      <c r="D64" s="99">
        <v>0.55930000000000002</v>
      </c>
      <c r="E64" s="99">
        <v>5.3900000000000003E-2</v>
      </c>
      <c r="F64" s="99">
        <v>0.44829999999999998</v>
      </c>
    </row>
    <row r="65" spans="1:6">
      <c r="A65" s="96" t="s">
        <v>141</v>
      </c>
      <c r="B65" s="97" t="s">
        <v>142</v>
      </c>
      <c r="C65" s="98" t="s">
        <v>91</v>
      </c>
      <c r="D65" s="99">
        <v>1.8700000000000001E-2</v>
      </c>
      <c r="E65" s="99">
        <v>2.3999999999999998E-3</v>
      </c>
      <c r="F65" s="99">
        <v>1.95E-2</v>
      </c>
    </row>
    <row r="66" spans="1:6">
      <c r="A66" s="96" t="s">
        <v>81</v>
      </c>
      <c r="B66" s="97" t="s">
        <v>82</v>
      </c>
      <c r="C66" s="98" t="s">
        <v>91</v>
      </c>
      <c r="D66" s="99">
        <v>0.71299999999999997</v>
      </c>
      <c r="E66" s="99">
        <v>3.6999999999999998E-2</v>
      </c>
      <c r="F66" s="99">
        <v>0.308</v>
      </c>
    </row>
    <row r="67" spans="1:6">
      <c r="A67" s="96" t="s">
        <v>149</v>
      </c>
      <c r="B67" s="97" t="s">
        <v>150</v>
      </c>
      <c r="C67" s="98" t="s">
        <v>90</v>
      </c>
      <c r="D67" s="99">
        <v>0.98</v>
      </c>
      <c r="E67" s="99">
        <v>1.9E-2</v>
      </c>
      <c r="F67" s="99">
        <v>0.308</v>
      </c>
    </row>
    <row r="68" spans="1:6">
      <c r="A68" s="96" t="s">
        <v>151</v>
      </c>
      <c r="B68" s="97" t="s">
        <v>152</v>
      </c>
      <c r="C68" s="98" t="s">
        <v>90</v>
      </c>
      <c r="D68" s="99">
        <v>0.879</v>
      </c>
      <c r="E68" s="99">
        <v>2.1999999999999999E-2</v>
      </c>
      <c r="F68" s="99">
        <v>0.35199999999999998</v>
      </c>
    </row>
    <row r="69" spans="1:6">
      <c r="A69" s="96" t="s">
        <v>172</v>
      </c>
      <c r="B69" s="97" t="s">
        <v>171</v>
      </c>
      <c r="C69" s="98" t="s">
        <v>91</v>
      </c>
      <c r="D69" s="99">
        <v>0.37940000000000002</v>
      </c>
      <c r="E69" s="99">
        <v>0</v>
      </c>
      <c r="F69" s="99">
        <v>0.45</v>
      </c>
    </row>
    <row r="70" spans="1:6">
      <c r="A70" s="96" t="s">
        <v>83</v>
      </c>
      <c r="B70" s="97" t="s">
        <v>84</v>
      </c>
      <c r="C70" s="98" t="s">
        <v>90</v>
      </c>
      <c r="D70" s="99">
        <v>0.95689999999999997</v>
      </c>
      <c r="E70" s="99">
        <v>3.9600000000000003E-2</v>
      </c>
      <c r="F70" s="99">
        <v>0</v>
      </c>
    </row>
    <row r="71" spans="1:6">
      <c r="A71" s="96" t="s">
        <v>189</v>
      </c>
      <c r="B71" s="97" t="s">
        <v>85</v>
      </c>
      <c r="C71" s="98" t="s">
        <v>90</v>
      </c>
      <c r="D71" s="99">
        <v>0.97740000000000005</v>
      </c>
      <c r="E71" s="99">
        <v>1.0999999999999999E-2</v>
      </c>
      <c r="F71" s="99">
        <v>0.99109999999999998</v>
      </c>
    </row>
    <row r="72" spans="1:6">
      <c r="A72" s="96" t="s">
        <v>145</v>
      </c>
      <c r="B72" s="97" t="s">
        <v>88</v>
      </c>
      <c r="C72" s="98" t="s">
        <v>90</v>
      </c>
      <c r="D72" s="99">
        <v>0</v>
      </c>
      <c r="E72" s="99">
        <v>0.97609999999999997</v>
      </c>
      <c r="F72" s="99">
        <v>0</v>
      </c>
    </row>
    <row r="73" spans="1:6">
      <c r="A73" s="96"/>
      <c r="B73" s="97"/>
      <c r="C73" s="98"/>
      <c r="D73" s="99"/>
      <c r="E73" s="99"/>
      <c r="F73" s="99"/>
    </row>
    <row r="74" spans="1:6">
      <c r="A74" s="96"/>
      <c r="B74" s="97"/>
      <c r="C74" s="98"/>
      <c r="D74" s="99"/>
      <c r="E74" s="99"/>
      <c r="F74" s="99"/>
    </row>
    <row r="75" spans="1:6">
      <c r="A75" s="96"/>
      <c r="B75" s="97"/>
      <c r="C75" s="98"/>
      <c r="D75" s="99"/>
      <c r="E75" s="99"/>
      <c r="F75" s="99"/>
    </row>
    <row r="76" spans="1:6">
      <c r="A76" s="96"/>
      <c r="B76" s="97"/>
      <c r="C76" s="98"/>
      <c r="D76" s="99"/>
      <c r="E76" s="99"/>
      <c r="F76" s="99"/>
    </row>
    <row r="77" spans="1:6">
      <c r="A77" s="96"/>
      <c r="B77" s="97"/>
      <c r="C77" s="98"/>
      <c r="D77" s="99"/>
      <c r="E77" s="99"/>
      <c r="F77" s="99"/>
    </row>
    <row r="78" spans="1:6">
      <c r="A78" s="96"/>
      <c r="B78" s="97"/>
      <c r="C78" s="98"/>
      <c r="D78" s="99"/>
      <c r="E78" s="99"/>
      <c r="F78" s="99"/>
    </row>
    <row r="79" spans="1:6">
      <c r="A79" s="96"/>
      <c r="B79" s="97"/>
      <c r="C79" s="98"/>
      <c r="D79" s="99"/>
      <c r="E79" s="99"/>
      <c r="F79" s="99"/>
    </row>
    <row r="80" spans="1:6">
      <c r="A80" s="96"/>
      <c r="B80" s="97"/>
      <c r="C80" s="98"/>
      <c r="D80" s="99"/>
      <c r="E80" s="99"/>
      <c r="F80" s="99"/>
    </row>
    <row r="81" spans="1:6">
      <c r="A81" s="96"/>
      <c r="B81" s="97"/>
      <c r="C81" s="98"/>
      <c r="D81" s="99"/>
      <c r="E81" s="99"/>
      <c r="F81" s="99"/>
    </row>
    <row r="82" spans="1:6">
      <c r="A82" s="96"/>
      <c r="B82" s="97"/>
      <c r="C82" s="98"/>
      <c r="D82" s="99"/>
      <c r="E82" s="99"/>
      <c r="F82" s="99"/>
    </row>
    <row r="83" spans="1:6">
      <c r="A83" s="96"/>
      <c r="B83" s="97"/>
      <c r="C83" s="98"/>
      <c r="D83" s="99"/>
      <c r="E83" s="99"/>
      <c r="F83" s="99"/>
    </row>
    <row r="84" spans="1:6">
      <c r="A84" s="96"/>
      <c r="B84" s="97"/>
      <c r="C84" s="98"/>
      <c r="D84" s="99"/>
      <c r="E84" s="99"/>
      <c r="F84" s="99"/>
    </row>
    <row r="85" spans="1:6">
      <c r="A85" s="96"/>
      <c r="B85" s="97"/>
      <c r="C85" s="98"/>
      <c r="D85" s="99"/>
      <c r="E85" s="99"/>
      <c r="F85" s="99"/>
    </row>
    <row r="86" spans="1:6">
      <c r="A86" s="96"/>
      <c r="B86" s="97"/>
      <c r="C86" s="98"/>
      <c r="D86" s="99"/>
      <c r="E86" s="99"/>
      <c r="F86" s="99"/>
    </row>
    <row r="87" spans="1:6">
      <c r="A87" s="96"/>
      <c r="B87" s="97"/>
      <c r="C87" s="98"/>
      <c r="D87" s="99"/>
      <c r="E87" s="99"/>
      <c r="F87" s="99"/>
    </row>
    <row r="88" spans="1:6">
      <c r="A88" s="96"/>
      <c r="B88" s="97"/>
      <c r="C88" s="98"/>
      <c r="D88" s="99"/>
      <c r="E88" s="99"/>
      <c r="F88" s="99"/>
    </row>
    <row r="89" spans="1:6">
      <c r="A89" s="96"/>
      <c r="B89" s="97"/>
      <c r="C89" s="98"/>
      <c r="D89" s="99"/>
      <c r="E89" s="99"/>
      <c r="F89" s="99"/>
    </row>
    <row r="90" spans="1:6">
      <c r="A90" s="96"/>
      <c r="B90" s="97"/>
      <c r="C90" s="98"/>
      <c r="D90" s="99"/>
      <c r="E90" s="99"/>
      <c r="F90" s="99"/>
    </row>
    <row r="91" spans="1:6">
      <c r="A91" s="96"/>
      <c r="B91" s="97"/>
      <c r="C91" s="98"/>
      <c r="D91" s="99"/>
      <c r="E91" s="99"/>
      <c r="F91" s="99"/>
    </row>
    <row r="92" spans="1:6">
      <c r="A92" s="96"/>
      <c r="B92" s="97"/>
      <c r="C92" s="98"/>
      <c r="D92" s="99"/>
      <c r="E92" s="99"/>
      <c r="F92" s="99"/>
    </row>
    <row r="93" spans="1:6">
      <c r="A93" s="96"/>
      <c r="B93" s="97"/>
      <c r="C93" s="98"/>
      <c r="D93" s="99"/>
      <c r="E93" s="99"/>
      <c r="F93" s="99"/>
    </row>
    <row r="94" spans="1:6">
      <c r="A94" s="96"/>
      <c r="B94" s="97"/>
      <c r="C94" s="98"/>
      <c r="D94" s="99"/>
      <c r="E94" s="99"/>
      <c r="F94" s="99"/>
    </row>
    <row r="95" spans="1:6">
      <c r="A95" s="96"/>
      <c r="B95" s="97"/>
      <c r="C95" s="98"/>
      <c r="D95" s="99"/>
      <c r="E95" s="99"/>
      <c r="F95" s="99"/>
    </row>
    <row r="96" spans="1:6">
      <c r="A96" s="96"/>
      <c r="B96" s="97"/>
      <c r="C96" s="98"/>
      <c r="D96" s="99"/>
      <c r="E96" s="99"/>
      <c r="F96" s="99"/>
    </row>
    <row r="97" spans="1:6">
      <c r="A97" s="96"/>
      <c r="B97" s="97"/>
      <c r="C97" s="98"/>
      <c r="D97" s="99"/>
      <c r="E97" s="99"/>
      <c r="F97" s="99"/>
    </row>
    <row r="98" spans="1:6">
      <c r="A98" s="96"/>
      <c r="B98" s="97"/>
      <c r="C98" s="98"/>
      <c r="D98" s="99"/>
      <c r="E98" s="99"/>
      <c r="F98" s="99"/>
    </row>
    <row r="99" spans="1:6">
      <c r="A99" s="96"/>
      <c r="B99" s="97"/>
      <c r="C99" s="98"/>
      <c r="D99" s="99"/>
      <c r="E99" s="99"/>
      <c r="F99" s="99"/>
    </row>
    <row r="100" spans="1:6">
      <c r="A100" s="96"/>
      <c r="B100" s="97"/>
      <c r="C100" s="98"/>
      <c r="D100" s="99"/>
      <c r="E100" s="99"/>
      <c r="F100" s="99"/>
    </row>
    <row r="101" spans="1:6">
      <c r="A101" s="96"/>
      <c r="B101" s="97"/>
      <c r="C101" s="98"/>
      <c r="D101" s="99"/>
      <c r="E101" s="99"/>
      <c r="F101" s="99"/>
    </row>
    <row r="102" spans="1:6">
      <c r="A102" s="96"/>
      <c r="B102" s="97"/>
      <c r="C102" s="98"/>
      <c r="D102" s="99"/>
      <c r="E102" s="99"/>
      <c r="F102" s="99"/>
    </row>
    <row r="103" spans="1:6">
      <c r="A103" s="96"/>
      <c r="B103" s="97"/>
      <c r="C103" s="98"/>
      <c r="D103" s="99"/>
      <c r="E103" s="99"/>
      <c r="F103" s="99"/>
    </row>
    <row r="104" spans="1:6">
      <c r="A104" s="96"/>
      <c r="B104" s="97"/>
      <c r="C104" s="98"/>
      <c r="D104" s="99"/>
      <c r="E104" s="99"/>
      <c r="F104" s="99"/>
    </row>
    <row r="105" spans="1:6">
      <c r="A105" s="96"/>
      <c r="B105" s="97"/>
      <c r="C105" s="98"/>
      <c r="D105" s="99"/>
      <c r="E105" s="99"/>
      <c r="F105" s="99"/>
    </row>
    <row r="106" spans="1:6">
      <c r="A106" s="96"/>
      <c r="B106" s="97"/>
      <c r="C106" s="98"/>
      <c r="D106" s="99"/>
      <c r="E106" s="99"/>
      <c r="F106" s="99"/>
    </row>
    <row r="107" spans="1:6">
      <c r="A107" s="96"/>
      <c r="B107" s="97"/>
      <c r="C107" s="98"/>
      <c r="D107" s="99"/>
      <c r="E107" s="99"/>
      <c r="F107" s="99"/>
    </row>
    <row r="108" spans="1:6">
      <c r="A108" s="96"/>
      <c r="B108" s="97"/>
      <c r="C108" s="98"/>
      <c r="D108" s="99"/>
      <c r="E108" s="99"/>
      <c r="F108" s="99"/>
    </row>
    <row r="109" spans="1:6">
      <c r="A109" s="96"/>
      <c r="B109" s="97"/>
      <c r="C109" s="98"/>
      <c r="D109" s="99"/>
      <c r="E109" s="99"/>
      <c r="F109" s="99"/>
    </row>
    <row r="110" spans="1:6">
      <c r="A110" s="96"/>
      <c r="B110" s="97"/>
      <c r="C110" s="98"/>
      <c r="D110" s="99"/>
      <c r="E110" s="99"/>
      <c r="F110" s="99"/>
    </row>
    <row r="111" spans="1:6">
      <c r="A111" s="96"/>
      <c r="B111" s="97"/>
      <c r="C111" s="98"/>
      <c r="D111" s="99"/>
      <c r="E111" s="99"/>
      <c r="F111" s="99"/>
    </row>
    <row r="112" spans="1:6">
      <c r="A112" s="96"/>
      <c r="B112" s="97"/>
      <c r="C112" s="98"/>
      <c r="D112" s="99"/>
      <c r="E112" s="99"/>
      <c r="F112" s="99"/>
    </row>
    <row r="113" spans="1:6">
      <c r="A113" s="96"/>
      <c r="B113" s="97"/>
      <c r="C113" s="98"/>
      <c r="D113" s="99"/>
      <c r="E113" s="99"/>
      <c r="F113" s="99"/>
    </row>
    <row r="114" spans="1:6">
      <c r="A114" s="96"/>
      <c r="B114" s="97"/>
      <c r="C114" s="98"/>
      <c r="D114" s="99"/>
      <c r="E114" s="99"/>
      <c r="F114" s="99"/>
    </row>
    <row r="115" spans="1:6">
      <c r="A115" s="96"/>
      <c r="B115" s="97"/>
      <c r="C115" s="98"/>
      <c r="D115" s="99"/>
      <c r="E115" s="99"/>
      <c r="F115" s="99"/>
    </row>
    <row r="116" spans="1:6">
      <c r="A116" s="96"/>
      <c r="B116" s="97"/>
      <c r="C116" s="98"/>
      <c r="D116" s="99"/>
      <c r="E116" s="99"/>
      <c r="F116" s="99"/>
    </row>
    <row r="117" spans="1:6">
      <c r="A117" s="96"/>
      <c r="B117" s="97"/>
      <c r="C117" s="98"/>
      <c r="D117" s="99"/>
      <c r="E117" s="99"/>
      <c r="F117" s="99"/>
    </row>
    <row r="118" spans="1:6">
      <c r="A118" s="96"/>
      <c r="B118" s="97"/>
      <c r="C118" s="98"/>
      <c r="D118" s="99"/>
      <c r="E118" s="99"/>
      <c r="F118" s="99"/>
    </row>
    <row r="119" spans="1:6">
      <c r="A119" s="96"/>
      <c r="B119" s="97"/>
      <c r="C119" s="98"/>
      <c r="D119" s="99"/>
      <c r="E119" s="99"/>
      <c r="F119" s="99"/>
    </row>
    <row r="120" spans="1:6">
      <c r="A120" s="96"/>
      <c r="B120" s="97"/>
      <c r="C120" s="98"/>
      <c r="D120" s="99"/>
      <c r="E120" s="99"/>
      <c r="F120" s="99"/>
    </row>
    <row r="121" spans="1:6">
      <c r="A121" s="96"/>
      <c r="B121" s="97"/>
      <c r="C121" s="98"/>
      <c r="D121" s="99"/>
      <c r="E121" s="99"/>
      <c r="F121" s="99"/>
    </row>
    <row r="122" spans="1:6">
      <c r="A122" s="96"/>
      <c r="B122" s="97"/>
      <c r="C122" s="98"/>
      <c r="D122" s="99"/>
      <c r="E122" s="99"/>
      <c r="F122" s="99"/>
    </row>
    <row r="123" spans="1:6">
      <c r="A123" s="96"/>
      <c r="B123" s="97"/>
      <c r="C123" s="98"/>
      <c r="D123" s="99"/>
      <c r="E123" s="99"/>
      <c r="F123" s="99"/>
    </row>
    <row r="124" spans="1:6">
      <c r="A124" s="96"/>
      <c r="B124" s="97"/>
      <c r="C124" s="98"/>
      <c r="D124" s="99"/>
      <c r="E124" s="99"/>
      <c r="F124" s="99"/>
    </row>
    <row r="125" spans="1:6">
      <c r="A125" s="96"/>
      <c r="B125" s="97"/>
      <c r="C125" s="98"/>
      <c r="D125" s="99"/>
      <c r="E125" s="99"/>
      <c r="F125" s="99"/>
    </row>
    <row r="126" spans="1:6">
      <c r="A126" s="96"/>
      <c r="B126" s="97"/>
      <c r="C126" s="98"/>
      <c r="D126" s="99"/>
      <c r="E126" s="99"/>
      <c r="F126" s="99"/>
    </row>
    <row r="127" spans="1:6">
      <c r="A127" s="96"/>
      <c r="B127" s="97"/>
      <c r="C127" s="98"/>
      <c r="D127" s="99"/>
      <c r="E127" s="99"/>
      <c r="F127" s="99"/>
    </row>
    <row r="128" spans="1:6">
      <c r="A128" s="96"/>
      <c r="B128" s="97"/>
      <c r="C128" s="98"/>
      <c r="D128" s="99"/>
      <c r="E128" s="99"/>
      <c r="F128" s="99"/>
    </row>
    <row r="129" spans="1:6">
      <c r="A129" s="96"/>
      <c r="B129" s="97"/>
      <c r="C129" s="98"/>
      <c r="D129" s="99"/>
      <c r="E129" s="99"/>
      <c r="F129" s="99"/>
    </row>
    <row r="130" spans="1:6">
      <c r="A130" s="96"/>
      <c r="B130" s="97"/>
      <c r="C130" s="98"/>
      <c r="D130" s="99"/>
      <c r="E130" s="99"/>
      <c r="F130" s="99"/>
    </row>
    <row r="131" spans="1:6">
      <c r="A131" s="96"/>
      <c r="B131" s="97"/>
      <c r="C131" s="98"/>
      <c r="D131" s="99"/>
      <c r="E131" s="99"/>
      <c r="F131" s="99"/>
    </row>
    <row r="132" spans="1:6">
      <c r="A132" s="96"/>
      <c r="B132" s="97"/>
      <c r="C132" s="98"/>
      <c r="D132" s="99"/>
      <c r="E132" s="99"/>
      <c r="F132" s="99"/>
    </row>
    <row r="133" spans="1:6">
      <c r="A133" s="96"/>
      <c r="B133" s="97"/>
      <c r="C133" s="98"/>
      <c r="D133" s="99"/>
      <c r="E133" s="99"/>
      <c r="F133" s="99"/>
    </row>
    <row r="134" spans="1:6">
      <c r="A134" s="96"/>
      <c r="B134" s="97"/>
      <c r="C134" s="98"/>
      <c r="D134" s="99"/>
      <c r="E134" s="99"/>
      <c r="F134" s="99"/>
    </row>
    <row r="135" spans="1:6">
      <c r="A135" s="96"/>
      <c r="B135" s="97"/>
      <c r="C135" s="98"/>
      <c r="D135" s="99"/>
      <c r="E135" s="99"/>
      <c r="F135" s="99"/>
    </row>
    <row r="136" spans="1:6">
      <c r="A136" s="96"/>
      <c r="B136" s="97"/>
      <c r="C136" s="98"/>
      <c r="D136" s="99"/>
      <c r="E136" s="99"/>
      <c r="F136" s="99"/>
    </row>
    <row r="137" spans="1:6">
      <c r="A137" s="96"/>
      <c r="B137" s="97"/>
      <c r="C137" s="98"/>
      <c r="D137" s="99"/>
      <c r="E137" s="99"/>
      <c r="F137" s="99"/>
    </row>
    <row r="138" spans="1:6">
      <c r="A138" s="96"/>
      <c r="B138" s="97"/>
      <c r="C138" s="98"/>
      <c r="D138" s="99"/>
      <c r="E138" s="99"/>
      <c r="F138" s="99"/>
    </row>
    <row r="139" spans="1:6">
      <c r="A139" s="96"/>
      <c r="B139" s="97"/>
      <c r="C139" s="98"/>
      <c r="D139" s="99"/>
      <c r="E139" s="99"/>
      <c r="F139" s="99"/>
    </row>
    <row r="140" spans="1:6">
      <c r="A140" s="96"/>
      <c r="B140" s="97"/>
      <c r="C140" s="98"/>
      <c r="D140" s="99"/>
      <c r="E140" s="99"/>
      <c r="F140" s="99"/>
    </row>
    <row r="141" spans="1:6">
      <c r="A141" s="96"/>
      <c r="B141" s="97"/>
      <c r="C141" s="98"/>
      <c r="D141" s="99"/>
      <c r="E141" s="99"/>
      <c r="F141" s="99"/>
    </row>
    <row r="142" spans="1:6">
      <c r="A142" s="96"/>
      <c r="B142" s="97"/>
      <c r="C142" s="98"/>
      <c r="D142" s="99"/>
      <c r="E142" s="99"/>
      <c r="F142" s="99"/>
    </row>
    <row r="143" spans="1:6">
      <c r="A143" s="96"/>
      <c r="B143" s="97"/>
      <c r="C143" s="98"/>
      <c r="D143" s="99"/>
      <c r="E143" s="99"/>
      <c r="F143" s="99"/>
    </row>
    <row r="144" spans="1:6">
      <c r="A144" s="96"/>
      <c r="B144" s="97"/>
      <c r="C144" s="98"/>
      <c r="D144" s="99"/>
      <c r="E144" s="99"/>
      <c r="F144" s="99"/>
    </row>
    <row r="145" spans="1:6">
      <c r="A145" s="96"/>
      <c r="B145" s="97"/>
      <c r="C145" s="98"/>
      <c r="D145" s="99"/>
      <c r="E145" s="99"/>
      <c r="F145" s="99"/>
    </row>
    <row r="146" spans="1:6">
      <c r="A146" s="96"/>
      <c r="B146" s="97"/>
      <c r="C146" s="98"/>
      <c r="D146" s="99"/>
      <c r="E146" s="99"/>
      <c r="F146" s="99"/>
    </row>
    <row r="147" spans="1:6">
      <c r="A147" s="96"/>
      <c r="B147" s="97"/>
      <c r="C147" s="98"/>
      <c r="D147" s="99"/>
      <c r="E147" s="99"/>
      <c r="F147" s="99"/>
    </row>
    <row r="148" spans="1:6">
      <c r="A148" s="96"/>
      <c r="B148" s="97"/>
      <c r="C148" s="98"/>
      <c r="D148" s="99"/>
      <c r="E148" s="99"/>
      <c r="F148" s="99"/>
    </row>
    <row r="149" spans="1:6">
      <c r="A149" s="96"/>
      <c r="B149" s="97"/>
      <c r="C149" s="98"/>
      <c r="D149" s="99"/>
      <c r="E149" s="99"/>
      <c r="F149" s="99"/>
    </row>
    <row r="150" spans="1:6">
      <c r="A150" s="96"/>
      <c r="B150" s="97"/>
      <c r="C150" s="98"/>
      <c r="D150" s="99"/>
      <c r="E150" s="99"/>
      <c r="F150" s="99"/>
    </row>
    <row r="151" spans="1:6">
      <c r="A151" s="96"/>
      <c r="B151" s="97"/>
      <c r="C151" s="98"/>
      <c r="D151" s="99"/>
      <c r="E151" s="99"/>
      <c r="F151" s="99"/>
    </row>
    <row r="152" spans="1:6">
      <c r="A152" s="96"/>
      <c r="B152" s="97"/>
      <c r="C152" s="98"/>
      <c r="D152" s="99"/>
      <c r="E152" s="99"/>
      <c r="F152" s="99"/>
    </row>
    <row r="153" spans="1:6">
      <c r="A153" s="96"/>
      <c r="B153" s="97"/>
      <c r="C153" s="98"/>
      <c r="D153" s="99"/>
      <c r="E153" s="99"/>
      <c r="F153" s="99"/>
    </row>
    <row r="154" spans="1:6">
      <c r="A154" s="96"/>
      <c r="B154" s="97"/>
      <c r="C154" s="98"/>
      <c r="D154" s="99"/>
      <c r="E154" s="99"/>
      <c r="F154" s="99"/>
    </row>
    <row r="155" spans="1:6">
      <c r="A155" s="96"/>
      <c r="B155" s="97"/>
      <c r="C155" s="98"/>
      <c r="D155" s="99"/>
      <c r="E155" s="99"/>
      <c r="F155" s="99"/>
    </row>
    <row r="156" spans="1:6">
      <c r="A156" s="96"/>
      <c r="B156" s="97"/>
      <c r="C156" s="98"/>
      <c r="D156" s="99"/>
      <c r="E156" s="99"/>
      <c r="F156" s="99"/>
    </row>
    <row r="157" spans="1:6">
      <c r="A157" s="96"/>
      <c r="B157" s="97"/>
      <c r="C157" s="98"/>
      <c r="D157" s="99"/>
      <c r="E157" s="99"/>
      <c r="F157" s="99"/>
    </row>
    <row r="158" spans="1:6">
      <c r="A158" s="96"/>
      <c r="B158" s="97"/>
      <c r="C158" s="98"/>
      <c r="D158" s="99"/>
      <c r="E158" s="99"/>
      <c r="F158" s="99"/>
    </row>
    <row r="159" spans="1:6">
      <c r="A159" s="96"/>
      <c r="B159" s="97"/>
      <c r="C159" s="98"/>
      <c r="D159" s="99"/>
      <c r="E159" s="99"/>
      <c r="F159" s="99"/>
    </row>
    <row r="160" spans="1:6">
      <c r="A160" s="96"/>
      <c r="B160" s="97"/>
      <c r="C160" s="98"/>
      <c r="D160" s="99"/>
      <c r="E160" s="99"/>
      <c r="F160" s="99"/>
    </row>
    <row r="161" spans="1:6">
      <c r="A161" s="96"/>
      <c r="B161" s="97"/>
      <c r="C161" s="98"/>
      <c r="D161" s="99"/>
      <c r="E161" s="99"/>
      <c r="F161" s="99"/>
    </row>
    <row r="162" spans="1:6">
      <c r="A162" s="96"/>
      <c r="B162" s="97"/>
      <c r="C162" s="98"/>
      <c r="D162" s="99"/>
      <c r="E162" s="99"/>
      <c r="F162" s="99"/>
    </row>
    <row r="163" spans="1:6">
      <c r="A163" s="96"/>
      <c r="B163" s="97"/>
      <c r="C163" s="98"/>
      <c r="D163" s="99"/>
      <c r="E163" s="99"/>
      <c r="F163" s="99"/>
    </row>
    <row r="164" spans="1:6">
      <c r="A164" s="96"/>
      <c r="B164" s="97"/>
      <c r="C164" s="98"/>
      <c r="D164" s="99"/>
      <c r="E164" s="99"/>
      <c r="F164" s="99"/>
    </row>
    <row r="165" spans="1:6">
      <c r="A165" s="96"/>
      <c r="B165" s="97"/>
      <c r="C165" s="98"/>
      <c r="D165" s="99"/>
      <c r="E165" s="99"/>
      <c r="F165" s="99"/>
    </row>
    <row r="166" spans="1:6">
      <c r="A166" s="96"/>
      <c r="B166" s="97"/>
      <c r="C166" s="98"/>
      <c r="D166" s="99"/>
      <c r="E166" s="99"/>
      <c r="F166" s="99"/>
    </row>
    <row r="167" spans="1:6">
      <c r="A167" s="96"/>
      <c r="B167" s="97"/>
      <c r="C167" s="98"/>
      <c r="D167" s="99"/>
      <c r="E167" s="99"/>
      <c r="F167" s="99"/>
    </row>
    <row r="168" spans="1:6">
      <c r="A168" s="96"/>
      <c r="B168" s="97"/>
      <c r="C168" s="98"/>
      <c r="D168" s="99"/>
      <c r="E168" s="99"/>
      <c r="F168" s="99"/>
    </row>
    <row r="169" spans="1:6">
      <c r="A169" s="96"/>
      <c r="B169" s="97"/>
      <c r="C169" s="98"/>
      <c r="D169" s="99"/>
      <c r="E169" s="99"/>
      <c r="F169" s="99"/>
    </row>
    <row r="170" spans="1:6">
      <c r="A170" s="96"/>
      <c r="B170" s="97"/>
      <c r="C170" s="98"/>
      <c r="D170" s="99"/>
      <c r="E170" s="99"/>
      <c r="F170" s="99"/>
    </row>
    <row r="171" spans="1:6">
      <c r="A171" s="96"/>
      <c r="B171" s="97"/>
      <c r="C171" s="98"/>
      <c r="D171" s="99"/>
      <c r="E171" s="99"/>
      <c r="F171" s="99"/>
    </row>
    <row r="172" spans="1:6">
      <c r="A172" s="96"/>
      <c r="B172" s="97"/>
      <c r="C172" s="98"/>
      <c r="D172" s="99"/>
      <c r="E172" s="99"/>
      <c r="F172" s="99"/>
    </row>
    <row r="173" spans="1:6">
      <c r="A173" s="96"/>
      <c r="B173" s="97"/>
      <c r="C173" s="98"/>
      <c r="D173" s="99"/>
      <c r="E173" s="99"/>
      <c r="F173" s="99"/>
    </row>
    <row r="174" spans="1:6">
      <c r="A174" s="96"/>
      <c r="B174" s="97"/>
      <c r="C174" s="98"/>
      <c r="D174" s="99"/>
      <c r="E174" s="99"/>
      <c r="F174" s="99"/>
    </row>
    <row r="175" spans="1:6">
      <c r="A175" s="96"/>
      <c r="B175" s="97"/>
      <c r="C175" s="98"/>
      <c r="D175" s="99"/>
      <c r="E175" s="99"/>
      <c r="F175" s="99"/>
    </row>
    <row r="176" spans="1:6">
      <c r="A176" s="96"/>
      <c r="B176" s="97"/>
      <c r="C176" s="98"/>
      <c r="D176" s="99"/>
      <c r="E176" s="99"/>
      <c r="F176" s="99"/>
    </row>
    <row r="177" spans="1:6">
      <c r="A177" s="96"/>
      <c r="B177" s="97"/>
      <c r="C177" s="98"/>
      <c r="D177" s="99"/>
      <c r="E177" s="99"/>
      <c r="F177" s="99"/>
    </row>
    <row r="178" spans="1:6">
      <c r="A178" s="96"/>
      <c r="B178" s="97"/>
      <c r="C178" s="98"/>
      <c r="D178" s="99"/>
      <c r="E178" s="99"/>
      <c r="F178" s="99"/>
    </row>
    <row r="179" spans="1:6">
      <c r="A179" s="96"/>
      <c r="B179" s="97"/>
      <c r="C179" s="98"/>
      <c r="D179" s="99"/>
      <c r="E179" s="99"/>
      <c r="F179" s="99"/>
    </row>
    <row r="180" spans="1:6">
      <c r="A180" s="96"/>
      <c r="B180" s="97"/>
      <c r="C180" s="98"/>
      <c r="D180" s="99"/>
      <c r="E180" s="99"/>
      <c r="F180" s="99"/>
    </row>
    <row r="181" spans="1:6">
      <c r="A181" s="96"/>
      <c r="B181" s="97"/>
      <c r="C181" s="98"/>
      <c r="D181" s="99"/>
      <c r="E181" s="99"/>
      <c r="F181" s="99"/>
    </row>
    <row r="182" spans="1:6">
      <c r="A182" s="96"/>
      <c r="B182" s="97"/>
      <c r="C182" s="98"/>
      <c r="D182" s="99"/>
      <c r="E182" s="99"/>
      <c r="F182" s="99"/>
    </row>
    <row r="183" spans="1:6">
      <c r="A183" s="96"/>
      <c r="B183" s="97"/>
      <c r="C183" s="98"/>
      <c r="D183" s="99"/>
      <c r="E183" s="99"/>
      <c r="F183" s="99"/>
    </row>
    <row r="184" spans="1:6">
      <c r="A184" s="96"/>
      <c r="B184" s="97"/>
      <c r="C184" s="98"/>
      <c r="D184" s="99"/>
      <c r="E184" s="99"/>
      <c r="F184" s="99"/>
    </row>
    <row r="185" spans="1:6">
      <c r="A185" s="96"/>
      <c r="B185" s="97"/>
      <c r="C185" s="98"/>
      <c r="D185" s="99"/>
      <c r="E185" s="99"/>
      <c r="F185" s="99"/>
    </row>
    <row r="186" spans="1:6">
      <c r="A186" s="96"/>
      <c r="B186" s="97"/>
      <c r="C186" s="98"/>
      <c r="D186" s="99"/>
      <c r="E186" s="99"/>
      <c r="F186" s="99"/>
    </row>
    <row r="187" spans="1:6">
      <c r="A187" s="96"/>
      <c r="B187" s="97"/>
      <c r="C187" s="98"/>
      <c r="D187" s="99"/>
      <c r="E187" s="99"/>
      <c r="F187" s="99"/>
    </row>
    <row r="188" spans="1:6">
      <c r="A188" s="96"/>
      <c r="B188" s="97"/>
      <c r="C188" s="98"/>
      <c r="D188" s="99"/>
      <c r="E188" s="99"/>
      <c r="F188" s="99"/>
    </row>
    <row r="189" spans="1:6">
      <c r="A189" s="96"/>
      <c r="B189" s="97"/>
      <c r="C189" s="98"/>
      <c r="D189" s="99"/>
      <c r="E189" s="99"/>
      <c r="F189" s="99"/>
    </row>
    <row r="190" spans="1:6">
      <c r="A190" s="96"/>
      <c r="B190" s="97"/>
      <c r="C190" s="98"/>
      <c r="D190" s="99"/>
      <c r="E190" s="99"/>
      <c r="F190" s="99"/>
    </row>
    <row r="191" spans="1:6">
      <c r="A191" s="96"/>
      <c r="B191" s="97"/>
      <c r="C191" s="98"/>
      <c r="D191" s="99"/>
      <c r="E191" s="99"/>
      <c r="F191" s="99"/>
    </row>
    <row r="192" spans="1:6">
      <c r="A192" s="96"/>
      <c r="B192" s="97"/>
      <c r="C192" s="98"/>
      <c r="D192" s="99"/>
      <c r="E192" s="99"/>
      <c r="F192" s="99"/>
    </row>
    <row r="193" spans="1:6">
      <c r="A193" s="96"/>
      <c r="B193" s="97"/>
      <c r="C193" s="98"/>
      <c r="D193" s="99"/>
      <c r="E193" s="99"/>
      <c r="F193" s="99"/>
    </row>
    <row r="194" spans="1:6">
      <c r="A194" s="96"/>
      <c r="B194" s="97"/>
      <c r="C194" s="98"/>
      <c r="D194" s="99"/>
      <c r="E194" s="99"/>
      <c r="F194" s="99"/>
    </row>
    <row r="195" spans="1:6">
      <c r="A195" s="96"/>
      <c r="B195" s="97"/>
      <c r="C195" s="98"/>
      <c r="D195" s="99"/>
      <c r="E195" s="99"/>
      <c r="F195" s="99"/>
    </row>
    <row r="196" spans="1:6">
      <c r="A196" s="96"/>
      <c r="B196" s="97"/>
      <c r="C196" s="98"/>
      <c r="D196" s="99"/>
      <c r="E196" s="99"/>
      <c r="F196" s="99"/>
    </row>
    <row r="197" spans="1:6">
      <c r="A197" s="96"/>
      <c r="B197" s="97"/>
      <c r="C197" s="98"/>
      <c r="D197" s="99"/>
      <c r="E197" s="99"/>
      <c r="F197" s="99"/>
    </row>
    <row r="198" spans="1:6">
      <c r="A198" s="96"/>
      <c r="B198" s="97"/>
      <c r="C198" s="98"/>
      <c r="D198" s="99"/>
      <c r="E198" s="99"/>
      <c r="F198" s="99"/>
    </row>
    <row r="199" spans="1:6">
      <c r="A199" s="96"/>
      <c r="B199" s="97"/>
      <c r="C199" s="98"/>
      <c r="D199" s="99"/>
      <c r="E199" s="99"/>
      <c r="F199" s="99"/>
    </row>
    <row r="200" spans="1:6">
      <c r="A200" s="96"/>
      <c r="B200" s="97"/>
      <c r="C200" s="98"/>
      <c r="D200" s="99"/>
      <c r="E200" s="99"/>
      <c r="F200" s="99"/>
    </row>
    <row r="201" spans="1:6">
      <c r="A201" s="96"/>
      <c r="B201" s="97"/>
      <c r="C201" s="98"/>
      <c r="D201" s="99"/>
      <c r="E201" s="99"/>
      <c r="F201" s="99"/>
    </row>
    <row r="202" spans="1:6">
      <c r="A202" s="96"/>
      <c r="B202" s="97"/>
      <c r="C202" s="98"/>
      <c r="D202" s="99"/>
      <c r="E202" s="99"/>
      <c r="F202" s="99"/>
    </row>
    <row r="203" spans="1:6">
      <c r="A203" s="96"/>
      <c r="B203" s="97"/>
      <c r="C203" s="98"/>
      <c r="D203" s="99"/>
      <c r="E203" s="99"/>
      <c r="F203" s="99"/>
    </row>
    <row r="204" spans="1:6">
      <c r="A204" s="96"/>
      <c r="B204" s="97"/>
      <c r="C204" s="98"/>
      <c r="D204" s="99"/>
      <c r="E204" s="99"/>
      <c r="F204" s="99"/>
    </row>
    <row r="205" spans="1:6">
      <c r="A205" s="96"/>
      <c r="B205" s="97"/>
      <c r="C205" s="98"/>
      <c r="D205" s="99"/>
      <c r="E205" s="99"/>
      <c r="F205" s="99"/>
    </row>
    <row r="206" spans="1:6">
      <c r="A206" s="96"/>
      <c r="B206" s="97"/>
      <c r="C206" s="98"/>
      <c r="D206" s="99"/>
      <c r="E206" s="99"/>
      <c r="F206" s="99"/>
    </row>
    <row r="207" spans="1:6">
      <c r="A207" s="96"/>
      <c r="B207" s="97"/>
      <c r="C207" s="98"/>
      <c r="D207" s="99"/>
      <c r="E207" s="99"/>
      <c r="F207" s="99"/>
    </row>
    <row r="208" spans="1:6">
      <c r="A208" s="96"/>
      <c r="B208" s="97"/>
      <c r="C208" s="98"/>
      <c r="D208" s="99"/>
      <c r="E208" s="99"/>
      <c r="F208" s="99"/>
    </row>
    <row r="209" spans="1:6">
      <c r="A209" s="96"/>
      <c r="B209" s="97"/>
      <c r="C209" s="98"/>
      <c r="D209" s="99"/>
      <c r="E209" s="99"/>
      <c r="F209" s="99"/>
    </row>
    <row r="210" spans="1:6">
      <c r="A210" s="96"/>
      <c r="B210" s="97"/>
      <c r="C210" s="98"/>
      <c r="D210" s="99"/>
      <c r="E210" s="99"/>
      <c r="F210" s="99"/>
    </row>
    <row r="211" spans="1:6">
      <c r="A211" s="96"/>
      <c r="B211" s="97"/>
      <c r="C211" s="98"/>
      <c r="D211" s="99"/>
      <c r="E211" s="99"/>
      <c r="F211" s="99"/>
    </row>
    <row r="212" spans="1:6">
      <c r="A212" s="96"/>
      <c r="B212" s="97"/>
      <c r="C212" s="98"/>
      <c r="D212" s="99"/>
      <c r="E212" s="99"/>
      <c r="F212" s="99"/>
    </row>
    <row r="213" spans="1:6">
      <c r="A213" s="96"/>
      <c r="B213" s="97"/>
      <c r="C213" s="98"/>
      <c r="D213" s="99"/>
      <c r="E213" s="99"/>
      <c r="F213" s="99"/>
    </row>
    <row r="214" spans="1:6">
      <c r="A214" s="96"/>
      <c r="B214" s="97"/>
      <c r="C214" s="98"/>
      <c r="D214" s="99"/>
      <c r="E214" s="99"/>
      <c r="F214" s="99"/>
    </row>
    <row r="215" spans="1:6">
      <c r="A215" s="96"/>
      <c r="B215" s="97"/>
      <c r="C215" s="98"/>
      <c r="D215" s="99"/>
      <c r="E215" s="99"/>
      <c r="F215" s="99"/>
    </row>
    <row r="216" spans="1:6">
      <c r="A216" s="96"/>
      <c r="B216" s="97"/>
      <c r="C216" s="98"/>
      <c r="D216" s="99"/>
      <c r="E216" s="99"/>
      <c r="F216" s="99"/>
    </row>
    <row r="217" spans="1:6">
      <c r="A217" s="96"/>
      <c r="B217" s="97"/>
      <c r="C217" s="98"/>
      <c r="D217" s="99"/>
      <c r="E217" s="99"/>
      <c r="F217" s="99"/>
    </row>
    <row r="218" spans="1:6">
      <c r="A218" s="96"/>
      <c r="B218" s="97"/>
      <c r="C218" s="98"/>
      <c r="D218" s="99"/>
      <c r="E218" s="99"/>
      <c r="F218" s="99"/>
    </row>
    <row r="219" spans="1:6">
      <c r="A219" s="96"/>
      <c r="B219" s="97"/>
      <c r="C219" s="98"/>
      <c r="D219" s="99"/>
      <c r="E219" s="99"/>
      <c r="F219" s="99"/>
    </row>
    <row r="220" spans="1:6">
      <c r="A220" s="96"/>
      <c r="B220" s="97"/>
      <c r="C220" s="98"/>
      <c r="D220" s="99"/>
      <c r="E220" s="99"/>
      <c r="F220" s="99"/>
    </row>
    <row r="221" spans="1:6">
      <c r="A221" s="96"/>
      <c r="B221" s="97"/>
      <c r="C221" s="98"/>
      <c r="D221" s="99"/>
      <c r="E221" s="99"/>
      <c r="F221" s="99"/>
    </row>
    <row r="222" spans="1:6">
      <c r="A222" s="96"/>
      <c r="B222" s="97"/>
      <c r="C222" s="98"/>
      <c r="D222" s="99"/>
      <c r="E222" s="99"/>
      <c r="F222" s="99"/>
    </row>
    <row r="223" spans="1:6">
      <c r="A223" s="96"/>
      <c r="B223" s="97"/>
      <c r="C223" s="98"/>
      <c r="D223" s="99"/>
      <c r="E223" s="99"/>
      <c r="F223" s="99"/>
    </row>
    <row r="224" spans="1:6">
      <c r="A224" s="96"/>
      <c r="B224" s="97"/>
      <c r="C224" s="98"/>
      <c r="D224" s="99"/>
      <c r="E224" s="99"/>
      <c r="F224" s="99"/>
    </row>
    <row r="225" spans="1:6">
      <c r="A225" s="96"/>
      <c r="B225" s="97"/>
      <c r="C225" s="98"/>
      <c r="D225" s="99"/>
      <c r="E225" s="99"/>
      <c r="F225" s="99"/>
    </row>
    <row r="226" spans="1:6">
      <c r="A226" s="96"/>
      <c r="B226" s="97"/>
      <c r="C226" s="98"/>
      <c r="D226" s="99"/>
      <c r="E226" s="99"/>
      <c r="F226" s="99"/>
    </row>
    <row r="227" spans="1:6">
      <c r="A227" s="96"/>
      <c r="B227" s="97"/>
      <c r="C227" s="98"/>
      <c r="D227" s="99"/>
      <c r="E227" s="99"/>
      <c r="F227" s="99"/>
    </row>
    <row r="228" spans="1:6">
      <c r="A228" s="96"/>
      <c r="B228" s="97"/>
      <c r="C228" s="98"/>
      <c r="D228" s="99"/>
      <c r="E228" s="99"/>
      <c r="F228" s="99"/>
    </row>
    <row r="229" spans="1:6">
      <c r="A229" s="96"/>
      <c r="B229" s="97"/>
      <c r="C229" s="98"/>
      <c r="D229" s="99"/>
      <c r="E229" s="99"/>
      <c r="F229" s="99"/>
    </row>
    <row r="230" spans="1:6">
      <c r="A230" s="96"/>
      <c r="B230" s="97"/>
      <c r="C230" s="98"/>
      <c r="D230" s="99"/>
      <c r="E230" s="99"/>
      <c r="F230" s="99"/>
    </row>
    <row r="231" spans="1:6">
      <c r="A231" s="96"/>
      <c r="B231" s="97"/>
      <c r="C231" s="98"/>
      <c r="D231" s="99"/>
      <c r="E231" s="99"/>
      <c r="F231" s="99"/>
    </row>
    <row r="232" spans="1:6">
      <c r="A232" s="96"/>
      <c r="B232" s="97"/>
      <c r="C232" s="98"/>
      <c r="D232" s="99"/>
      <c r="E232" s="99"/>
      <c r="F232" s="99"/>
    </row>
    <row r="233" spans="1:6">
      <c r="A233" s="96"/>
      <c r="B233" s="97"/>
      <c r="C233" s="98"/>
      <c r="D233" s="99"/>
      <c r="E233" s="99"/>
      <c r="F233" s="99"/>
    </row>
    <row r="234" spans="1:6">
      <c r="A234" s="96"/>
      <c r="B234" s="97"/>
      <c r="C234" s="98"/>
      <c r="D234" s="99"/>
      <c r="E234" s="99"/>
      <c r="F234" s="99"/>
    </row>
    <row r="235" spans="1:6">
      <c r="A235" s="96"/>
      <c r="B235" s="97"/>
      <c r="C235" s="98"/>
      <c r="D235" s="99"/>
      <c r="E235" s="99"/>
      <c r="F235" s="99"/>
    </row>
    <row r="236" spans="1:6">
      <c r="A236" s="96"/>
      <c r="B236" s="97"/>
      <c r="C236" s="98"/>
      <c r="D236" s="99"/>
      <c r="E236" s="99"/>
      <c r="F236" s="99"/>
    </row>
    <row r="237" spans="1:6">
      <c r="A237" s="96"/>
      <c r="B237" s="97"/>
      <c r="C237" s="98"/>
      <c r="D237" s="99"/>
      <c r="E237" s="99"/>
      <c r="F237" s="99"/>
    </row>
    <row r="238" spans="1:6">
      <c r="A238" s="96"/>
      <c r="B238" s="97"/>
      <c r="C238" s="98"/>
      <c r="D238" s="99"/>
      <c r="E238" s="99"/>
      <c r="F238" s="99"/>
    </row>
    <row r="239" spans="1:6">
      <c r="A239" s="96"/>
      <c r="B239" s="97"/>
      <c r="C239" s="98"/>
      <c r="D239" s="99"/>
      <c r="E239" s="99"/>
      <c r="F239" s="99"/>
    </row>
    <row r="240" spans="1:6">
      <c r="A240" s="96"/>
      <c r="B240" s="97"/>
      <c r="C240" s="98"/>
      <c r="D240" s="99"/>
      <c r="E240" s="99"/>
      <c r="F240" s="99"/>
    </row>
    <row r="241" spans="1:6">
      <c r="A241" s="96"/>
      <c r="B241" s="97"/>
      <c r="C241" s="98"/>
      <c r="D241" s="99"/>
      <c r="E241" s="99"/>
      <c r="F241" s="99"/>
    </row>
    <row r="242" spans="1:6">
      <c r="A242" s="96"/>
      <c r="B242" s="97"/>
      <c r="C242" s="98"/>
      <c r="D242" s="99"/>
      <c r="E242" s="99"/>
      <c r="F242" s="99"/>
    </row>
    <row r="243" spans="1:6">
      <c r="A243" s="96"/>
      <c r="B243" s="97"/>
      <c r="C243" s="98"/>
      <c r="D243" s="99"/>
      <c r="E243" s="99"/>
      <c r="F243" s="99"/>
    </row>
    <row r="244" spans="1:6">
      <c r="A244" s="96"/>
      <c r="B244" s="97"/>
      <c r="C244" s="98"/>
      <c r="D244" s="99"/>
      <c r="E244" s="99"/>
      <c r="F244" s="99"/>
    </row>
    <row r="245" spans="1:6">
      <c r="A245" s="96"/>
      <c r="B245" s="97"/>
      <c r="C245" s="98"/>
      <c r="D245" s="99"/>
      <c r="E245" s="99"/>
      <c r="F245" s="99"/>
    </row>
    <row r="246" spans="1:6">
      <c r="A246" s="96"/>
      <c r="B246" s="97"/>
      <c r="C246" s="98"/>
      <c r="D246" s="99"/>
      <c r="E246" s="99"/>
      <c r="F246" s="99"/>
    </row>
    <row r="247" spans="1:6">
      <c r="A247" s="96"/>
      <c r="B247" s="97"/>
      <c r="C247" s="98"/>
      <c r="D247" s="99"/>
      <c r="E247" s="99"/>
      <c r="F247" s="99"/>
    </row>
    <row r="248" spans="1:6">
      <c r="A248" s="96"/>
      <c r="B248" s="97"/>
      <c r="C248" s="98"/>
      <c r="D248" s="99"/>
      <c r="E248" s="99"/>
      <c r="F248" s="99"/>
    </row>
    <row r="249" spans="1:6">
      <c r="A249" s="96"/>
      <c r="B249" s="97"/>
      <c r="C249" s="98"/>
      <c r="D249" s="99"/>
      <c r="E249" s="99"/>
      <c r="F249" s="99"/>
    </row>
    <row r="250" spans="1:6">
      <c r="A250" s="96"/>
      <c r="B250" s="97"/>
      <c r="C250" s="98"/>
      <c r="D250" s="99"/>
      <c r="E250" s="99"/>
      <c r="F250" s="99"/>
    </row>
    <row r="251" spans="1:6">
      <c r="A251" s="96"/>
      <c r="B251" s="97"/>
      <c r="C251" s="98"/>
      <c r="D251" s="99"/>
      <c r="E251" s="99"/>
      <c r="F251" s="99"/>
    </row>
    <row r="252" spans="1:6">
      <c r="A252" s="96"/>
      <c r="B252" s="97"/>
      <c r="C252" s="98"/>
      <c r="D252" s="99"/>
      <c r="E252" s="99"/>
      <c r="F252" s="99"/>
    </row>
    <row r="253" spans="1:6">
      <c r="A253" s="96"/>
      <c r="B253" s="97"/>
      <c r="C253" s="98"/>
      <c r="D253" s="99"/>
      <c r="E253" s="99"/>
      <c r="F253" s="99"/>
    </row>
    <row r="254" spans="1:6">
      <c r="A254" s="96"/>
      <c r="B254" s="97"/>
      <c r="C254" s="98"/>
      <c r="D254" s="99"/>
      <c r="E254" s="99"/>
      <c r="F254" s="99"/>
    </row>
    <row r="255" spans="1:6">
      <c r="A255" s="96"/>
      <c r="B255" s="97"/>
      <c r="C255" s="98"/>
      <c r="D255" s="99"/>
      <c r="E255" s="99"/>
      <c r="F255" s="99"/>
    </row>
    <row r="256" spans="1:6">
      <c r="A256" s="96"/>
      <c r="B256" s="97"/>
      <c r="C256" s="98"/>
      <c r="D256" s="99"/>
      <c r="E256" s="99"/>
      <c r="F256" s="99"/>
    </row>
    <row r="257" spans="1:6">
      <c r="A257" s="96"/>
      <c r="B257" s="97"/>
      <c r="C257" s="98"/>
      <c r="D257" s="99"/>
      <c r="E257" s="99"/>
      <c r="F257" s="99"/>
    </row>
    <row r="258" spans="1:6">
      <c r="A258" s="96"/>
      <c r="B258" s="97"/>
      <c r="C258" s="98"/>
      <c r="D258" s="99"/>
      <c r="E258" s="99"/>
      <c r="F258" s="99"/>
    </row>
    <row r="259" spans="1:6">
      <c r="A259" s="96"/>
      <c r="B259" s="97"/>
      <c r="C259" s="98"/>
      <c r="D259" s="99"/>
      <c r="E259" s="99"/>
      <c r="F259" s="99"/>
    </row>
    <row r="260" spans="1:6">
      <c r="A260" s="96"/>
      <c r="B260" s="97"/>
      <c r="C260" s="98"/>
      <c r="D260" s="99"/>
      <c r="E260" s="99"/>
      <c r="F260" s="99"/>
    </row>
    <row r="261" spans="1:6">
      <c r="A261" s="96"/>
      <c r="B261" s="97"/>
      <c r="C261" s="98"/>
      <c r="D261" s="99"/>
      <c r="E261" s="99"/>
      <c r="F261" s="99"/>
    </row>
    <row r="262" spans="1:6">
      <c r="A262" s="96"/>
      <c r="B262" s="97"/>
      <c r="C262" s="98"/>
      <c r="D262" s="99"/>
      <c r="E262" s="99"/>
      <c r="F262" s="99"/>
    </row>
    <row r="263" spans="1:6">
      <c r="A263" s="96"/>
      <c r="B263" s="97"/>
      <c r="C263" s="98"/>
      <c r="D263" s="99"/>
      <c r="E263" s="99"/>
      <c r="F263" s="99"/>
    </row>
    <row r="264" spans="1:6">
      <c r="A264" s="96"/>
      <c r="B264" s="97"/>
      <c r="C264" s="98"/>
      <c r="D264" s="99"/>
      <c r="E264" s="99"/>
      <c r="F264" s="99"/>
    </row>
    <row r="265" spans="1:6">
      <c r="A265" s="96"/>
      <c r="B265" s="97"/>
      <c r="C265" s="98"/>
      <c r="D265" s="99"/>
      <c r="E265" s="99"/>
      <c r="F265" s="99"/>
    </row>
    <row r="266" spans="1:6">
      <c r="A266" s="96"/>
      <c r="B266" s="97"/>
      <c r="C266" s="98"/>
      <c r="D266" s="99"/>
      <c r="E266" s="99"/>
      <c r="F266" s="99"/>
    </row>
    <row r="267" spans="1:6">
      <c r="A267" s="96"/>
      <c r="B267" s="97"/>
      <c r="C267" s="98"/>
      <c r="D267" s="99"/>
      <c r="E267" s="99"/>
      <c r="F267" s="99"/>
    </row>
    <row r="268" spans="1:6">
      <c r="A268" s="96"/>
      <c r="B268" s="97"/>
      <c r="C268" s="98"/>
      <c r="D268" s="99"/>
      <c r="E268" s="99"/>
      <c r="F268" s="99"/>
    </row>
    <row r="269" spans="1:6">
      <c r="A269" s="96"/>
      <c r="B269" s="97"/>
      <c r="C269" s="98"/>
      <c r="D269" s="99"/>
      <c r="E269" s="99"/>
      <c r="F269" s="99"/>
    </row>
    <row r="270" spans="1:6">
      <c r="A270" s="96"/>
      <c r="B270" s="97"/>
      <c r="C270" s="98"/>
      <c r="D270" s="99"/>
      <c r="E270" s="99"/>
      <c r="F270" s="99"/>
    </row>
    <row r="271" spans="1:6">
      <c r="A271" s="96"/>
      <c r="B271" s="97"/>
      <c r="C271" s="98"/>
      <c r="D271" s="99"/>
      <c r="E271" s="99"/>
      <c r="F271" s="99"/>
    </row>
    <row r="272" spans="1:6">
      <c r="A272" s="96"/>
      <c r="B272" s="97"/>
      <c r="C272" s="98"/>
      <c r="D272" s="99"/>
      <c r="E272" s="99"/>
      <c r="F272" s="99"/>
    </row>
    <row r="273" spans="1:6">
      <c r="A273" s="96"/>
      <c r="B273" s="97"/>
      <c r="C273" s="98"/>
      <c r="D273" s="99"/>
      <c r="E273" s="99"/>
      <c r="F273" s="99"/>
    </row>
    <row r="274" spans="1:6">
      <c r="A274" s="96"/>
      <c r="B274" s="97"/>
      <c r="C274" s="98"/>
      <c r="D274" s="99"/>
      <c r="E274" s="99"/>
      <c r="F274" s="99"/>
    </row>
    <row r="275" spans="1:6">
      <c r="A275" s="96"/>
      <c r="B275" s="97"/>
      <c r="C275" s="98"/>
      <c r="D275" s="99"/>
      <c r="E275" s="99"/>
      <c r="F275" s="99"/>
    </row>
    <row r="276" spans="1:6">
      <c r="A276" s="96"/>
      <c r="B276" s="97"/>
      <c r="C276" s="98"/>
      <c r="D276" s="99"/>
      <c r="E276" s="99"/>
      <c r="F276" s="99"/>
    </row>
    <row r="277" spans="1:6">
      <c r="A277" s="96"/>
      <c r="B277" s="97"/>
      <c r="C277" s="98"/>
      <c r="D277" s="99"/>
      <c r="E277" s="99"/>
      <c r="F277" s="99"/>
    </row>
    <row r="278" spans="1:6">
      <c r="A278" s="96"/>
      <c r="B278" s="97"/>
      <c r="C278" s="98"/>
      <c r="D278" s="99"/>
      <c r="E278" s="99"/>
      <c r="F278" s="99"/>
    </row>
    <row r="279" spans="1:6">
      <c r="A279" s="96"/>
      <c r="B279" s="97"/>
      <c r="C279" s="98"/>
      <c r="D279" s="99"/>
      <c r="E279" s="99"/>
      <c r="F279" s="99"/>
    </row>
    <row r="280" spans="1:6">
      <c r="A280" s="96"/>
      <c r="B280" s="97"/>
      <c r="C280" s="98"/>
      <c r="D280" s="99"/>
      <c r="E280" s="99"/>
      <c r="F280" s="99"/>
    </row>
    <row r="281" spans="1:6">
      <c r="A281" s="96"/>
      <c r="B281" s="97"/>
      <c r="C281" s="98"/>
      <c r="D281" s="99"/>
      <c r="E281" s="99"/>
      <c r="F281" s="99"/>
    </row>
    <row r="282" spans="1:6">
      <c r="A282" s="96"/>
      <c r="B282" s="97"/>
      <c r="C282" s="98"/>
      <c r="D282" s="99"/>
      <c r="E282" s="99"/>
      <c r="F282" s="99"/>
    </row>
    <row r="283" spans="1:6">
      <c r="A283" s="96"/>
      <c r="B283" s="97"/>
      <c r="C283" s="98"/>
      <c r="D283" s="99"/>
      <c r="E283" s="99"/>
      <c r="F283" s="99"/>
    </row>
    <row r="284" spans="1:6">
      <c r="A284" s="96"/>
      <c r="B284" s="97"/>
      <c r="C284" s="98"/>
      <c r="D284" s="99"/>
      <c r="E284" s="99"/>
      <c r="F284" s="99"/>
    </row>
    <row r="285" spans="1:6">
      <c r="A285" s="96"/>
      <c r="B285" s="97"/>
      <c r="C285" s="98"/>
      <c r="D285" s="99"/>
      <c r="E285" s="99"/>
      <c r="F285" s="99"/>
    </row>
    <row r="286" spans="1:6">
      <c r="A286" s="96"/>
      <c r="B286" s="97"/>
      <c r="C286" s="98"/>
      <c r="D286" s="99"/>
      <c r="E286" s="99"/>
      <c r="F286" s="99"/>
    </row>
    <row r="287" spans="1:6">
      <c r="A287" s="96"/>
      <c r="B287" s="97"/>
      <c r="C287" s="98"/>
      <c r="D287" s="99"/>
      <c r="E287" s="99"/>
      <c r="F287" s="99"/>
    </row>
    <row r="288" spans="1:6">
      <c r="A288" s="96"/>
      <c r="B288" s="97"/>
      <c r="C288" s="98"/>
      <c r="D288" s="99"/>
      <c r="E288" s="99"/>
      <c r="F288" s="99"/>
    </row>
    <row r="289" spans="1:6">
      <c r="A289" s="96"/>
      <c r="B289" s="97"/>
      <c r="C289" s="98"/>
      <c r="D289" s="99"/>
      <c r="E289" s="99"/>
      <c r="F289" s="99"/>
    </row>
    <row r="290" spans="1:6">
      <c r="A290" s="96"/>
      <c r="B290" s="97"/>
      <c r="C290" s="98"/>
      <c r="D290" s="99"/>
      <c r="E290" s="99"/>
      <c r="F290" s="99"/>
    </row>
    <row r="291" spans="1:6">
      <c r="A291" s="96"/>
      <c r="B291" s="97"/>
      <c r="C291" s="98"/>
      <c r="D291" s="99"/>
      <c r="E291" s="99"/>
      <c r="F291" s="99"/>
    </row>
    <row r="292" spans="1:6">
      <c r="A292" s="96"/>
      <c r="B292" s="97"/>
      <c r="C292" s="98"/>
      <c r="D292" s="99"/>
      <c r="E292" s="99"/>
      <c r="F292" s="99"/>
    </row>
    <row r="293" spans="1:6">
      <c r="A293" s="96"/>
      <c r="B293" s="97"/>
      <c r="C293" s="98"/>
      <c r="D293" s="99"/>
      <c r="E293" s="99"/>
      <c r="F293" s="99"/>
    </row>
    <row r="294" spans="1:6">
      <c r="A294" s="96"/>
      <c r="B294" s="97"/>
      <c r="C294" s="98"/>
      <c r="D294" s="99"/>
      <c r="E294" s="99"/>
      <c r="F294" s="99"/>
    </row>
    <row r="295" spans="1:6">
      <c r="A295" s="96"/>
      <c r="B295" s="97"/>
      <c r="C295" s="98"/>
      <c r="D295" s="99"/>
      <c r="E295" s="99"/>
      <c r="F295" s="99"/>
    </row>
    <row r="296" spans="1:6">
      <c r="A296" s="96"/>
      <c r="B296" s="97"/>
      <c r="C296" s="98"/>
      <c r="D296" s="99"/>
      <c r="E296" s="99"/>
      <c r="F296" s="99"/>
    </row>
    <row r="297" spans="1:6">
      <c r="A297" s="96"/>
      <c r="B297" s="97"/>
      <c r="C297" s="98"/>
      <c r="D297" s="99"/>
      <c r="E297" s="99"/>
      <c r="F297" s="99"/>
    </row>
    <row r="298" spans="1:6">
      <c r="A298" s="96"/>
      <c r="B298" s="97"/>
      <c r="C298" s="98"/>
      <c r="D298" s="99"/>
      <c r="E298" s="99"/>
      <c r="F298" s="99"/>
    </row>
    <row r="299" spans="1:6">
      <c r="A299" s="96"/>
      <c r="B299" s="97"/>
      <c r="C299" s="98"/>
      <c r="D299" s="99"/>
      <c r="E299" s="99"/>
      <c r="F299" s="99"/>
    </row>
    <row r="300" spans="1:6">
      <c r="A300" s="96"/>
      <c r="B300" s="97"/>
      <c r="C300" s="98"/>
      <c r="D300" s="99"/>
      <c r="E300" s="99"/>
      <c r="F300" s="99"/>
    </row>
    <row r="301" spans="1:6">
      <c r="A301" s="96"/>
      <c r="B301" s="97"/>
      <c r="C301" s="98"/>
      <c r="D301" s="99"/>
      <c r="E301" s="99"/>
      <c r="F301" s="99"/>
    </row>
    <row r="302" spans="1:6">
      <c r="A302" s="96"/>
      <c r="B302" s="97"/>
      <c r="C302" s="98"/>
      <c r="D302" s="99"/>
      <c r="E302" s="99"/>
      <c r="F302" s="99"/>
    </row>
    <row r="303" spans="1:6">
      <c r="A303" s="96"/>
      <c r="B303" s="97"/>
      <c r="C303" s="98"/>
      <c r="D303" s="99"/>
      <c r="E303" s="99"/>
      <c r="F303" s="99"/>
    </row>
    <row r="304" spans="1:6">
      <c r="A304" s="96"/>
      <c r="B304" s="97"/>
      <c r="C304" s="98"/>
      <c r="D304" s="99"/>
      <c r="E304" s="99"/>
      <c r="F304" s="99"/>
    </row>
    <row r="305" spans="1:6">
      <c r="A305" s="96"/>
      <c r="B305" s="97"/>
      <c r="C305" s="98"/>
      <c r="D305" s="99"/>
      <c r="E305" s="99"/>
      <c r="F305" s="99"/>
    </row>
    <row r="306" spans="1:6">
      <c r="A306" s="96"/>
      <c r="B306" s="97"/>
      <c r="C306" s="98"/>
      <c r="D306" s="99"/>
      <c r="E306" s="99"/>
      <c r="F306" s="99"/>
    </row>
    <row r="307" spans="1:6">
      <c r="A307" s="96"/>
      <c r="B307" s="97"/>
      <c r="C307" s="98"/>
      <c r="D307" s="99"/>
      <c r="E307" s="99"/>
      <c r="F307" s="99"/>
    </row>
    <row r="308" spans="1:6">
      <c r="A308" s="96"/>
      <c r="B308" s="97"/>
      <c r="C308" s="98"/>
      <c r="D308" s="99"/>
      <c r="E308" s="99"/>
      <c r="F308" s="99"/>
    </row>
    <row r="309" spans="1:6">
      <c r="A309" s="96"/>
      <c r="B309" s="97"/>
      <c r="C309" s="98"/>
      <c r="D309" s="99"/>
      <c r="E309" s="99"/>
      <c r="F309" s="99"/>
    </row>
    <row r="310" spans="1:6">
      <c r="A310" s="96"/>
      <c r="B310" s="97"/>
      <c r="C310" s="98"/>
      <c r="D310" s="99"/>
      <c r="E310" s="99"/>
      <c r="F310" s="99"/>
    </row>
    <row r="311" spans="1:6">
      <c r="A311" s="96"/>
      <c r="B311" s="97"/>
      <c r="C311" s="98"/>
      <c r="D311" s="99"/>
      <c r="E311" s="99"/>
      <c r="F311" s="99"/>
    </row>
    <row r="312" spans="1:6">
      <c r="A312" s="96"/>
      <c r="B312" s="97"/>
      <c r="C312" s="98"/>
      <c r="D312" s="99"/>
      <c r="E312" s="99"/>
      <c r="F312" s="99"/>
    </row>
    <row r="313" spans="1:6">
      <c r="A313" s="96"/>
      <c r="B313" s="97"/>
      <c r="C313" s="98"/>
      <c r="D313" s="99"/>
      <c r="E313" s="99"/>
      <c r="F313" s="99"/>
    </row>
    <row r="314" spans="1:6">
      <c r="A314" s="96"/>
      <c r="B314" s="97"/>
      <c r="C314" s="98"/>
      <c r="D314" s="99"/>
      <c r="E314" s="99"/>
      <c r="F314" s="99"/>
    </row>
    <row r="315" spans="1:6">
      <c r="A315" s="96"/>
      <c r="B315" s="97"/>
      <c r="C315" s="98"/>
      <c r="D315" s="99"/>
      <c r="E315" s="99"/>
      <c r="F315" s="99"/>
    </row>
    <row r="316" spans="1:6">
      <c r="A316" s="96"/>
      <c r="B316" s="97"/>
      <c r="C316" s="98"/>
      <c r="D316" s="99"/>
      <c r="E316" s="99"/>
      <c r="F316" s="99"/>
    </row>
    <row r="317" spans="1:6">
      <c r="A317" s="96"/>
      <c r="B317" s="97"/>
      <c r="C317" s="98"/>
      <c r="D317" s="99"/>
      <c r="E317" s="99"/>
      <c r="F317" s="99"/>
    </row>
    <row r="318" spans="1:6">
      <c r="A318" s="96"/>
      <c r="B318" s="97"/>
      <c r="C318" s="98"/>
      <c r="D318" s="99"/>
      <c r="E318" s="99"/>
      <c r="F318" s="99"/>
    </row>
    <row r="319" spans="1:6">
      <c r="A319" s="96"/>
      <c r="B319" s="97"/>
      <c r="C319" s="98"/>
      <c r="D319" s="99"/>
      <c r="E319" s="99"/>
      <c r="F319" s="99"/>
    </row>
    <row r="320" spans="1:6">
      <c r="A320" s="96"/>
      <c r="B320" s="97"/>
      <c r="C320" s="98"/>
      <c r="D320" s="99"/>
      <c r="E320" s="99"/>
      <c r="F320" s="99"/>
    </row>
    <row r="321" spans="1:6">
      <c r="A321" s="96"/>
      <c r="B321" s="97"/>
      <c r="C321" s="98"/>
      <c r="D321" s="99"/>
      <c r="E321" s="99"/>
      <c r="F321" s="99"/>
    </row>
    <row r="322" spans="1:6">
      <c r="A322" s="96"/>
      <c r="B322" s="97"/>
      <c r="C322" s="98"/>
      <c r="D322" s="99"/>
      <c r="E322" s="99"/>
      <c r="F322" s="99"/>
    </row>
    <row r="323" spans="1:6">
      <c r="A323" s="96"/>
      <c r="B323" s="97"/>
      <c r="C323" s="98"/>
      <c r="D323" s="99"/>
      <c r="E323" s="99"/>
      <c r="F323" s="99"/>
    </row>
    <row r="324" spans="1:6">
      <c r="A324" s="96"/>
      <c r="B324" s="97"/>
      <c r="C324" s="98"/>
      <c r="D324" s="99"/>
      <c r="E324" s="99"/>
      <c r="F324" s="99"/>
    </row>
    <row r="325" spans="1:6">
      <c r="A325" s="96"/>
      <c r="B325" s="97"/>
      <c r="C325" s="98"/>
      <c r="D325" s="99"/>
      <c r="E325" s="99"/>
      <c r="F325" s="99"/>
    </row>
    <row r="326" spans="1:6">
      <c r="A326" s="96"/>
      <c r="B326" s="97"/>
      <c r="C326" s="98"/>
      <c r="D326" s="99"/>
      <c r="E326" s="99"/>
      <c r="F326" s="99"/>
    </row>
    <row r="327" spans="1:6">
      <c r="A327" s="96"/>
      <c r="B327" s="97"/>
      <c r="C327" s="98"/>
      <c r="D327" s="99"/>
      <c r="E327" s="99"/>
      <c r="F327" s="99"/>
    </row>
    <row r="328" spans="1:6">
      <c r="A328" s="96"/>
      <c r="B328" s="97"/>
      <c r="C328" s="98"/>
      <c r="D328" s="99"/>
      <c r="E328" s="99"/>
      <c r="F328" s="99"/>
    </row>
    <row r="329" spans="1:6">
      <c r="A329" s="96"/>
      <c r="B329" s="97"/>
      <c r="C329" s="98"/>
      <c r="D329" s="99"/>
      <c r="E329" s="99"/>
      <c r="F329" s="99"/>
    </row>
    <row r="330" spans="1:6">
      <c r="A330" s="96"/>
      <c r="B330" s="97"/>
      <c r="C330" s="98"/>
      <c r="D330" s="99"/>
      <c r="E330" s="99"/>
      <c r="F330" s="99"/>
    </row>
    <row r="331" spans="1:6">
      <c r="A331" s="96"/>
      <c r="B331" s="97"/>
      <c r="C331" s="98"/>
      <c r="D331" s="99"/>
      <c r="E331" s="99"/>
      <c r="F331" s="99"/>
    </row>
    <row r="332" spans="1:6">
      <c r="A332" s="96"/>
      <c r="B332" s="97"/>
      <c r="C332" s="98"/>
      <c r="D332" s="99"/>
      <c r="E332" s="99"/>
      <c r="F332" s="99"/>
    </row>
    <row r="333" spans="1:6">
      <c r="A333" s="96"/>
      <c r="B333" s="97"/>
      <c r="C333" s="98"/>
      <c r="D333" s="99"/>
      <c r="E333" s="99"/>
      <c r="F333" s="99"/>
    </row>
    <row r="334" spans="1:6">
      <c r="A334" s="96"/>
      <c r="B334" s="97"/>
      <c r="C334" s="98"/>
      <c r="D334" s="99"/>
      <c r="E334" s="99"/>
      <c r="F334" s="99"/>
    </row>
    <row r="335" spans="1:6">
      <c r="A335" s="96"/>
      <c r="B335" s="97"/>
      <c r="C335" s="98"/>
      <c r="D335" s="99"/>
      <c r="E335" s="99"/>
      <c r="F335" s="99"/>
    </row>
    <row r="336" spans="1:6">
      <c r="A336" s="96"/>
      <c r="B336" s="97"/>
      <c r="C336" s="98"/>
      <c r="D336" s="99"/>
      <c r="E336" s="99"/>
      <c r="F336" s="99"/>
    </row>
    <row r="337" spans="1:6">
      <c r="A337" s="96"/>
      <c r="B337" s="97"/>
      <c r="C337" s="98"/>
      <c r="D337" s="99"/>
      <c r="E337" s="99"/>
      <c r="F337" s="99"/>
    </row>
    <row r="338" spans="1:6">
      <c r="A338" s="96"/>
      <c r="B338" s="97"/>
      <c r="C338" s="98"/>
      <c r="D338" s="99"/>
      <c r="E338" s="99"/>
      <c r="F338" s="99"/>
    </row>
    <row r="339" spans="1:6">
      <c r="A339" s="96"/>
      <c r="B339" s="97"/>
      <c r="C339" s="98"/>
      <c r="D339" s="99"/>
      <c r="E339" s="99"/>
      <c r="F339" s="99"/>
    </row>
    <row r="340" spans="1:6">
      <c r="A340" s="96"/>
      <c r="B340" s="97"/>
      <c r="C340" s="98"/>
      <c r="D340" s="99"/>
      <c r="E340" s="99"/>
      <c r="F340" s="99"/>
    </row>
    <row r="341" spans="1:6">
      <c r="A341" s="96"/>
      <c r="B341" s="97"/>
      <c r="C341" s="98"/>
      <c r="D341" s="99"/>
      <c r="E341" s="99"/>
      <c r="F341" s="99"/>
    </row>
    <row r="342" spans="1:6">
      <c r="A342" s="96"/>
      <c r="B342" s="97"/>
      <c r="C342" s="98"/>
      <c r="D342" s="99"/>
      <c r="E342" s="99"/>
      <c r="F342" s="99"/>
    </row>
    <row r="343" spans="1:6">
      <c r="A343" s="96"/>
      <c r="B343" s="97"/>
      <c r="C343" s="98"/>
      <c r="D343" s="99"/>
      <c r="E343" s="99"/>
      <c r="F343" s="99"/>
    </row>
    <row r="344" spans="1:6">
      <c r="A344" s="96"/>
      <c r="B344" s="97"/>
      <c r="C344" s="98"/>
      <c r="D344" s="99"/>
      <c r="E344" s="99"/>
      <c r="F344" s="99"/>
    </row>
    <row r="345" spans="1:6">
      <c r="A345" s="96"/>
      <c r="B345" s="97"/>
      <c r="C345" s="98"/>
      <c r="D345" s="99"/>
      <c r="E345" s="99"/>
      <c r="F345" s="99"/>
    </row>
    <row r="346" spans="1:6">
      <c r="A346" s="96"/>
      <c r="B346" s="97"/>
      <c r="C346" s="98"/>
      <c r="D346" s="99"/>
      <c r="E346" s="99"/>
      <c r="F346" s="99"/>
    </row>
    <row r="347" spans="1:6">
      <c r="A347" s="96"/>
      <c r="B347" s="97"/>
      <c r="C347" s="98"/>
      <c r="D347" s="99"/>
      <c r="E347" s="99"/>
      <c r="F347" s="99"/>
    </row>
    <row r="348" spans="1:6">
      <c r="A348" s="96"/>
      <c r="B348" s="97"/>
      <c r="C348" s="98"/>
      <c r="D348" s="99"/>
      <c r="E348" s="99"/>
      <c r="F348" s="99"/>
    </row>
    <row r="349" spans="1:6">
      <c r="A349" s="96"/>
      <c r="B349" s="97"/>
      <c r="C349" s="98"/>
      <c r="D349" s="99"/>
      <c r="E349" s="99"/>
      <c r="F349" s="99"/>
    </row>
    <row r="350" spans="1:6">
      <c r="A350" s="96"/>
      <c r="B350" s="97"/>
      <c r="C350" s="98"/>
      <c r="D350" s="99"/>
      <c r="E350" s="99"/>
      <c r="F350" s="99"/>
    </row>
    <row r="351" spans="1:6">
      <c r="A351" s="96"/>
      <c r="B351" s="97"/>
      <c r="C351" s="98"/>
      <c r="D351" s="99"/>
      <c r="E351" s="99"/>
      <c r="F351" s="99"/>
    </row>
    <row r="352" spans="1:6">
      <c r="A352" s="96"/>
      <c r="B352" s="97"/>
      <c r="C352" s="98"/>
      <c r="D352" s="99"/>
      <c r="E352" s="99"/>
      <c r="F352" s="99"/>
    </row>
    <row r="353" spans="1:6">
      <c r="A353" s="96"/>
      <c r="B353" s="97"/>
      <c r="C353" s="98"/>
      <c r="D353" s="99"/>
      <c r="E353" s="99"/>
      <c r="F353" s="99"/>
    </row>
    <row r="354" spans="1:6">
      <c r="A354" s="96"/>
      <c r="B354" s="97"/>
      <c r="C354" s="98"/>
      <c r="D354" s="99"/>
      <c r="E354" s="99"/>
      <c r="F354" s="99"/>
    </row>
    <row r="355" spans="1:6">
      <c r="A355" s="96"/>
      <c r="B355" s="97"/>
      <c r="C355" s="98"/>
      <c r="D355" s="99"/>
      <c r="E355" s="99"/>
      <c r="F355" s="99"/>
    </row>
    <row r="356" spans="1:6">
      <c r="A356" s="96"/>
      <c r="B356" s="97"/>
      <c r="C356" s="98"/>
      <c r="D356" s="99"/>
      <c r="E356" s="99"/>
      <c r="F356" s="99"/>
    </row>
    <row r="357" spans="1:6">
      <c r="A357" s="96"/>
      <c r="B357" s="97"/>
      <c r="C357" s="98"/>
      <c r="D357" s="99"/>
      <c r="E357" s="99"/>
      <c r="F357" s="99"/>
    </row>
    <row r="358" spans="1:6">
      <c r="A358" s="96"/>
      <c r="B358" s="97"/>
      <c r="C358" s="98"/>
      <c r="D358" s="99"/>
      <c r="E358" s="99"/>
      <c r="F358" s="99"/>
    </row>
    <row r="359" spans="1:6">
      <c r="A359" s="96"/>
      <c r="B359" s="97"/>
      <c r="C359" s="98"/>
      <c r="D359" s="99"/>
      <c r="E359" s="99"/>
      <c r="F359" s="99"/>
    </row>
    <row r="360" spans="1:6">
      <c r="A360" s="96"/>
      <c r="B360" s="97"/>
      <c r="C360" s="98"/>
      <c r="D360" s="99"/>
      <c r="E360" s="99"/>
      <c r="F360" s="99"/>
    </row>
    <row r="361" spans="1:6">
      <c r="A361" s="96"/>
      <c r="B361" s="97"/>
      <c r="C361" s="98"/>
      <c r="D361" s="99"/>
      <c r="E361" s="99"/>
      <c r="F361" s="99"/>
    </row>
    <row r="362" spans="1:6">
      <c r="A362" s="96"/>
      <c r="B362" s="97"/>
      <c r="C362" s="98"/>
      <c r="D362" s="99"/>
      <c r="E362" s="99"/>
      <c r="F362" s="99"/>
    </row>
    <row r="363" spans="1:6">
      <c r="A363" s="96"/>
      <c r="B363" s="97"/>
      <c r="C363" s="98"/>
      <c r="D363" s="99"/>
      <c r="E363" s="99"/>
      <c r="F363" s="99"/>
    </row>
    <row r="364" spans="1:6">
      <c r="A364" s="96"/>
      <c r="B364" s="97"/>
      <c r="C364" s="98"/>
      <c r="D364" s="99"/>
      <c r="E364" s="99"/>
      <c r="F364" s="99"/>
    </row>
    <row r="365" spans="1:6">
      <c r="A365" s="96"/>
      <c r="B365" s="97"/>
      <c r="C365" s="98"/>
      <c r="D365" s="99"/>
      <c r="E365" s="99"/>
      <c r="F365" s="99"/>
    </row>
    <row r="366" spans="1:6">
      <c r="A366" s="96"/>
      <c r="B366" s="97"/>
      <c r="C366" s="98"/>
      <c r="D366" s="99"/>
      <c r="E366" s="99"/>
      <c r="F366" s="99"/>
    </row>
    <row r="367" spans="1:6">
      <c r="A367" s="96"/>
      <c r="B367" s="97"/>
      <c r="C367" s="98"/>
      <c r="D367" s="99"/>
      <c r="E367" s="99"/>
      <c r="F367" s="99"/>
    </row>
    <row r="368" spans="1:6">
      <c r="A368" s="96"/>
      <c r="B368" s="97"/>
      <c r="C368" s="98"/>
      <c r="D368" s="99"/>
      <c r="E368" s="99"/>
      <c r="F368" s="99"/>
    </row>
    <row r="369" spans="1:6">
      <c r="A369" s="96"/>
      <c r="B369" s="97"/>
      <c r="C369" s="98"/>
      <c r="D369" s="99"/>
      <c r="E369" s="99"/>
      <c r="F369" s="99"/>
    </row>
    <row r="370" spans="1:6">
      <c r="A370" s="96"/>
      <c r="B370" s="97"/>
      <c r="C370" s="98"/>
      <c r="D370" s="99"/>
      <c r="E370" s="99"/>
      <c r="F370" s="99"/>
    </row>
    <row r="371" spans="1:6">
      <c r="A371" s="96"/>
      <c r="B371" s="97"/>
      <c r="C371" s="98"/>
      <c r="D371" s="99"/>
      <c r="E371" s="99"/>
      <c r="F371" s="99"/>
    </row>
    <row r="372" spans="1:6">
      <c r="A372" s="96"/>
      <c r="B372" s="97"/>
      <c r="C372" s="98"/>
      <c r="D372" s="99"/>
      <c r="E372" s="99"/>
      <c r="F372" s="99"/>
    </row>
    <row r="373" spans="1:6">
      <c r="A373" s="96"/>
      <c r="B373" s="97"/>
      <c r="C373" s="98"/>
      <c r="D373" s="99"/>
      <c r="E373" s="99"/>
      <c r="F373" s="99"/>
    </row>
    <row r="374" spans="1:6">
      <c r="A374" s="96"/>
      <c r="B374" s="97"/>
      <c r="C374" s="98"/>
      <c r="D374" s="99"/>
      <c r="E374" s="99"/>
      <c r="F374" s="99"/>
    </row>
    <row r="375" spans="1:6">
      <c r="A375" s="96"/>
      <c r="B375" s="97"/>
      <c r="C375" s="98"/>
      <c r="D375" s="99"/>
      <c r="E375" s="99"/>
      <c r="F375" s="99"/>
    </row>
    <row r="376" spans="1:6">
      <c r="A376" s="96"/>
      <c r="B376" s="97"/>
      <c r="C376" s="98"/>
      <c r="D376" s="99"/>
      <c r="E376" s="99"/>
      <c r="F376" s="99"/>
    </row>
    <row r="377" spans="1:6">
      <c r="A377" s="96"/>
      <c r="B377" s="97"/>
      <c r="C377" s="98"/>
      <c r="D377" s="99"/>
      <c r="E377" s="99"/>
      <c r="F377" s="99"/>
    </row>
    <row r="378" spans="1:6">
      <c r="A378" s="96"/>
      <c r="B378" s="97"/>
      <c r="C378" s="98"/>
      <c r="D378" s="99"/>
      <c r="E378" s="99"/>
      <c r="F378" s="99"/>
    </row>
    <row r="379" spans="1:6">
      <c r="A379" s="96"/>
      <c r="B379" s="97"/>
      <c r="C379" s="98"/>
      <c r="D379" s="99"/>
      <c r="E379" s="99"/>
      <c r="F379" s="99"/>
    </row>
    <row r="380" spans="1:6">
      <c r="A380" s="96"/>
      <c r="B380" s="97"/>
      <c r="C380" s="98"/>
      <c r="D380" s="99"/>
      <c r="E380" s="99"/>
      <c r="F380" s="99"/>
    </row>
    <row r="381" spans="1:6">
      <c r="A381" s="96"/>
      <c r="B381" s="97"/>
      <c r="C381" s="98"/>
      <c r="D381" s="99"/>
      <c r="E381" s="99"/>
      <c r="F381" s="99"/>
    </row>
    <row r="382" spans="1:6">
      <c r="A382" s="96"/>
      <c r="B382" s="97"/>
      <c r="C382" s="98"/>
      <c r="D382" s="99"/>
      <c r="E382" s="99"/>
      <c r="F382" s="99"/>
    </row>
    <row r="383" spans="1:6">
      <c r="A383" s="96"/>
      <c r="B383" s="97"/>
      <c r="C383" s="98"/>
      <c r="D383" s="99"/>
      <c r="E383" s="99"/>
      <c r="F383" s="99"/>
    </row>
    <row r="384" spans="1:6">
      <c r="A384" s="96"/>
      <c r="B384" s="97"/>
      <c r="C384" s="98"/>
      <c r="D384" s="99"/>
      <c r="E384" s="99"/>
      <c r="F384" s="99"/>
    </row>
    <row r="385" spans="1:6">
      <c r="A385" s="96"/>
      <c r="B385" s="97"/>
      <c r="C385" s="98"/>
      <c r="D385" s="99"/>
      <c r="E385" s="99"/>
      <c r="F385" s="99"/>
    </row>
    <row r="386" spans="1:6">
      <c r="A386" s="96"/>
      <c r="B386" s="97"/>
      <c r="C386" s="98"/>
      <c r="D386" s="99"/>
      <c r="E386" s="99"/>
      <c r="F386" s="99"/>
    </row>
    <row r="387" spans="1:6">
      <c r="A387" s="96"/>
      <c r="B387" s="97"/>
      <c r="C387" s="98"/>
      <c r="D387" s="99"/>
      <c r="E387" s="99"/>
      <c r="F387" s="99"/>
    </row>
    <row r="388" spans="1:6">
      <c r="A388" s="96"/>
      <c r="B388" s="97"/>
      <c r="C388" s="98"/>
      <c r="D388" s="99"/>
      <c r="E388" s="99"/>
      <c r="F388" s="99"/>
    </row>
    <row r="389" spans="1:6">
      <c r="A389" s="96"/>
      <c r="B389" s="97"/>
      <c r="C389" s="98"/>
      <c r="D389" s="99"/>
      <c r="E389" s="99"/>
      <c r="F389" s="99"/>
    </row>
    <row r="390" spans="1:6">
      <c r="A390" s="96"/>
      <c r="B390" s="97"/>
      <c r="C390" s="98"/>
      <c r="D390" s="99"/>
      <c r="E390" s="99"/>
      <c r="F390" s="99"/>
    </row>
    <row r="391" spans="1:6">
      <c r="A391" s="96"/>
      <c r="B391" s="97"/>
      <c r="C391" s="98"/>
      <c r="D391" s="99"/>
      <c r="E391" s="99"/>
      <c r="F391" s="99"/>
    </row>
    <row r="392" spans="1:6">
      <c r="A392" s="96"/>
      <c r="B392" s="97"/>
      <c r="C392" s="98"/>
      <c r="D392" s="99"/>
      <c r="E392" s="99"/>
      <c r="F392" s="99"/>
    </row>
    <row r="393" spans="1:6">
      <c r="A393" s="96"/>
      <c r="B393" s="97"/>
      <c r="C393" s="98"/>
      <c r="D393" s="99"/>
      <c r="E393" s="99"/>
      <c r="F393" s="99"/>
    </row>
    <row r="394" spans="1:6">
      <c r="A394" s="96"/>
      <c r="B394" s="97"/>
      <c r="C394" s="98"/>
      <c r="D394" s="99"/>
      <c r="E394" s="99"/>
      <c r="F394" s="99"/>
    </row>
    <row r="395" spans="1:6">
      <c r="A395" s="96"/>
      <c r="B395" s="97"/>
      <c r="C395" s="98"/>
      <c r="D395" s="99"/>
      <c r="E395" s="99"/>
      <c r="F395" s="99"/>
    </row>
    <row r="396" spans="1:6">
      <c r="A396" s="96"/>
      <c r="B396" s="97"/>
      <c r="C396" s="98"/>
      <c r="D396" s="99"/>
      <c r="E396" s="99"/>
      <c r="F396" s="99"/>
    </row>
    <row r="397" spans="1:6">
      <c r="A397" s="96"/>
      <c r="B397" s="97"/>
      <c r="C397" s="98"/>
      <c r="D397" s="99"/>
      <c r="E397" s="99"/>
      <c r="F397" s="99"/>
    </row>
    <row r="398" spans="1:6">
      <c r="A398" s="96"/>
      <c r="B398" s="97"/>
      <c r="C398" s="98"/>
      <c r="D398" s="99"/>
      <c r="E398" s="99"/>
      <c r="F398" s="99"/>
    </row>
    <row r="399" spans="1:6">
      <c r="A399" s="96"/>
      <c r="B399" s="97"/>
      <c r="C399" s="98"/>
      <c r="D399" s="99"/>
      <c r="E399" s="99"/>
      <c r="F399" s="99"/>
    </row>
    <row r="400" spans="1:6">
      <c r="A400" s="96"/>
      <c r="B400" s="97"/>
      <c r="C400" s="98"/>
      <c r="D400" s="99"/>
      <c r="E400" s="99"/>
      <c r="F400" s="99"/>
    </row>
    <row r="401" spans="1:6">
      <c r="A401" s="96"/>
      <c r="B401" s="97"/>
      <c r="C401" s="98"/>
      <c r="D401" s="99"/>
      <c r="E401" s="99"/>
      <c r="F401" s="99"/>
    </row>
    <row r="402" spans="1:6">
      <c r="A402" s="96"/>
      <c r="B402" s="97"/>
      <c r="C402" s="98"/>
      <c r="D402" s="99"/>
      <c r="E402" s="99"/>
      <c r="F402" s="99"/>
    </row>
    <row r="403" spans="1:6">
      <c r="A403" s="96"/>
      <c r="B403" s="97"/>
      <c r="C403" s="98"/>
      <c r="D403" s="99"/>
      <c r="E403" s="99"/>
      <c r="F403" s="99"/>
    </row>
    <row r="404" spans="1:6">
      <c r="A404" s="96"/>
      <c r="B404" s="97"/>
      <c r="C404" s="98"/>
      <c r="D404" s="99"/>
      <c r="E404" s="99"/>
      <c r="F404" s="99"/>
    </row>
    <row r="405" spans="1:6">
      <c r="A405" s="96"/>
      <c r="B405" s="97"/>
      <c r="C405" s="98"/>
      <c r="D405" s="99"/>
      <c r="E405" s="99"/>
      <c r="F405" s="99"/>
    </row>
    <row r="406" spans="1:6">
      <c r="A406" s="96"/>
      <c r="B406" s="97"/>
      <c r="C406" s="98"/>
      <c r="D406" s="99"/>
      <c r="E406" s="99"/>
      <c r="F406" s="99"/>
    </row>
    <row r="407" spans="1:6">
      <c r="A407" s="96"/>
      <c r="B407" s="97"/>
      <c r="C407" s="98"/>
      <c r="D407" s="99"/>
      <c r="E407" s="99"/>
      <c r="F407" s="99"/>
    </row>
    <row r="408" spans="1:6">
      <c r="A408" s="96"/>
      <c r="B408" s="97"/>
      <c r="C408" s="98"/>
      <c r="D408" s="99"/>
      <c r="E408" s="99"/>
      <c r="F408" s="99"/>
    </row>
    <row r="409" spans="1:6">
      <c r="A409" s="96"/>
      <c r="B409" s="97"/>
      <c r="C409" s="98"/>
      <c r="D409" s="99"/>
      <c r="E409" s="99"/>
      <c r="F409" s="99"/>
    </row>
    <row r="410" spans="1:6">
      <c r="A410" s="96"/>
      <c r="B410" s="97"/>
      <c r="C410" s="98"/>
      <c r="D410" s="99"/>
      <c r="E410" s="99"/>
      <c r="F410" s="99"/>
    </row>
    <row r="411" spans="1:6">
      <c r="A411" s="96"/>
      <c r="B411" s="97"/>
      <c r="C411" s="98"/>
      <c r="D411" s="99"/>
      <c r="E411" s="99"/>
      <c r="F411" s="99"/>
    </row>
    <row r="412" spans="1:6">
      <c r="A412" s="96"/>
      <c r="B412" s="97"/>
      <c r="C412" s="98"/>
      <c r="D412" s="99"/>
      <c r="E412" s="99"/>
      <c r="F412" s="99"/>
    </row>
    <row r="413" spans="1:6">
      <c r="A413" s="96"/>
      <c r="B413" s="97"/>
      <c r="C413" s="98"/>
      <c r="D413" s="99"/>
      <c r="E413" s="99"/>
      <c r="F413" s="99"/>
    </row>
    <row r="414" spans="1:6">
      <c r="A414" s="96"/>
      <c r="B414" s="97"/>
      <c r="C414" s="98"/>
      <c r="D414" s="99"/>
      <c r="E414" s="99"/>
      <c r="F414" s="99"/>
    </row>
    <row r="415" spans="1:6">
      <c r="A415" s="96"/>
      <c r="B415" s="97"/>
      <c r="C415" s="98"/>
      <c r="D415" s="99"/>
      <c r="E415" s="99"/>
      <c r="F415" s="99"/>
    </row>
    <row r="416" spans="1:6">
      <c r="A416" s="96"/>
      <c r="B416" s="97"/>
      <c r="C416" s="98"/>
      <c r="D416" s="99"/>
      <c r="E416" s="99"/>
      <c r="F416" s="99"/>
    </row>
    <row r="417" spans="1:6">
      <c r="A417" s="96"/>
      <c r="B417" s="97"/>
      <c r="C417" s="98"/>
      <c r="D417" s="99"/>
      <c r="E417" s="99"/>
      <c r="F417" s="99"/>
    </row>
    <row r="418" spans="1:6">
      <c r="A418" s="96"/>
      <c r="B418" s="97"/>
      <c r="C418" s="98"/>
      <c r="D418" s="99"/>
      <c r="E418" s="99"/>
      <c r="F418" s="99"/>
    </row>
    <row r="419" spans="1:6">
      <c r="A419" s="96"/>
      <c r="B419" s="97"/>
      <c r="C419" s="98"/>
      <c r="D419" s="99"/>
      <c r="E419" s="99"/>
      <c r="F419" s="99"/>
    </row>
    <row r="420" spans="1:6">
      <c r="A420" s="96"/>
      <c r="B420" s="97"/>
      <c r="C420" s="98"/>
      <c r="D420" s="99"/>
      <c r="E420" s="99"/>
      <c r="F420" s="99"/>
    </row>
    <row r="421" spans="1:6">
      <c r="A421" s="96"/>
      <c r="B421" s="97"/>
      <c r="C421" s="98"/>
      <c r="D421" s="99"/>
      <c r="E421" s="99"/>
      <c r="F421" s="99"/>
    </row>
    <row r="422" spans="1:6">
      <c r="A422" s="96"/>
      <c r="B422" s="97"/>
      <c r="C422" s="98"/>
      <c r="D422" s="99"/>
      <c r="E422" s="99"/>
      <c r="F422" s="99"/>
    </row>
    <row r="423" spans="1:6">
      <c r="A423" s="96"/>
      <c r="B423" s="97"/>
      <c r="C423" s="98"/>
      <c r="D423" s="99"/>
      <c r="E423" s="99"/>
      <c r="F423" s="99"/>
    </row>
    <row r="424" spans="1:6">
      <c r="A424" s="96"/>
      <c r="B424" s="97"/>
      <c r="C424" s="98"/>
      <c r="D424" s="99"/>
      <c r="E424" s="99"/>
      <c r="F424" s="99"/>
    </row>
    <row r="425" spans="1:6">
      <c r="A425" s="96"/>
      <c r="B425" s="97"/>
      <c r="C425" s="98"/>
      <c r="D425" s="99"/>
      <c r="E425" s="99"/>
      <c r="F425" s="99"/>
    </row>
    <row r="426" spans="1:6">
      <c r="A426" s="96"/>
      <c r="B426" s="97"/>
      <c r="C426" s="98"/>
      <c r="D426" s="99"/>
      <c r="E426" s="99"/>
      <c r="F426" s="99"/>
    </row>
    <row r="427" spans="1:6">
      <c r="A427" s="96"/>
      <c r="B427" s="97"/>
      <c r="C427" s="98"/>
      <c r="D427" s="99"/>
      <c r="E427" s="99"/>
      <c r="F427" s="99"/>
    </row>
    <row r="428" spans="1:6">
      <c r="A428" s="96"/>
      <c r="B428" s="97"/>
      <c r="C428" s="98"/>
      <c r="D428" s="99"/>
      <c r="E428" s="99"/>
      <c r="F428" s="99"/>
    </row>
    <row r="429" spans="1:6">
      <c r="A429" s="96"/>
      <c r="B429" s="97"/>
      <c r="C429" s="98"/>
      <c r="D429" s="99"/>
      <c r="E429" s="99"/>
      <c r="F429" s="99"/>
    </row>
    <row r="430" spans="1:6">
      <c r="A430" s="96"/>
      <c r="B430" s="97"/>
      <c r="C430" s="98"/>
      <c r="D430" s="99"/>
      <c r="E430" s="99"/>
      <c r="F430" s="99"/>
    </row>
    <row r="431" spans="1:6">
      <c r="A431" s="96"/>
      <c r="B431" s="97"/>
      <c r="C431" s="98"/>
      <c r="D431" s="99"/>
      <c r="E431" s="99"/>
      <c r="F431" s="99"/>
    </row>
    <row r="432" spans="1:6">
      <c r="A432" s="96"/>
      <c r="B432" s="97"/>
      <c r="C432" s="98"/>
      <c r="D432" s="99"/>
      <c r="E432" s="99"/>
      <c r="F432" s="99"/>
    </row>
    <row r="433" spans="1:6">
      <c r="A433" s="96"/>
      <c r="B433" s="97"/>
      <c r="C433" s="98"/>
      <c r="D433" s="99"/>
      <c r="E433" s="99"/>
      <c r="F433" s="99"/>
    </row>
    <row r="434" spans="1:6">
      <c r="A434" s="96"/>
      <c r="B434" s="97"/>
      <c r="C434" s="98"/>
      <c r="D434" s="99"/>
      <c r="E434" s="99"/>
      <c r="F434" s="99"/>
    </row>
    <row r="435" spans="1:6">
      <c r="A435" s="96"/>
      <c r="B435" s="97"/>
      <c r="C435" s="98"/>
      <c r="D435" s="99"/>
      <c r="E435" s="99"/>
      <c r="F435" s="99"/>
    </row>
    <row r="436" spans="1:6">
      <c r="A436" s="96"/>
      <c r="B436" s="97"/>
      <c r="C436" s="98"/>
      <c r="D436" s="99"/>
      <c r="E436" s="99"/>
      <c r="F436" s="99"/>
    </row>
    <row r="437" spans="1:6">
      <c r="A437" s="96"/>
      <c r="B437" s="97"/>
      <c r="C437" s="98"/>
      <c r="D437" s="99"/>
      <c r="E437" s="99"/>
      <c r="F437" s="99"/>
    </row>
    <row r="438" spans="1:6">
      <c r="A438" s="96"/>
      <c r="B438" s="97"/>
      <c r="C438" s="98"/>
      <c r="D438" s="99"/>
      <c r="E438" s="99"/>
      <c r="F438" s="99"/>
    </row>
    <row r="439" spans="1:6">
      <c r="A439" s="96"/>
      <c r="B439" s="97"/>
      <c r="C439" s="98"/>
      <c r="D439" s="99"/>
      <c r="E439" s="99"/>
      <c r="F439" s="99"/>
    </row>
    <row r="440" spans="1:6">
      <c r="A440" s="96"/>
      <c r="B440" s="97"/>
      <c r="C440" s="98"/>
      <c r="D440" s="99"/>
      <c r="E440" s="99"/>
      <c r="F440" s="99"/>
    </row>
    <row r="441" spans="1:6">
      <c r="A441" s="96"/>
      <c r="B441" s="97"/>
      <c r="C441" s="98"/>
      <c r="D441" s="99"/>
      <c r="E441" s="99"/>
      <c r="F441" s="99"/>
    </row>
    <row r="442" spans="1:6">
      <c r="A442" s="96"/>
      <c r="B442" s="97"/>
      <c r="C442" s="98"/>
      <c r="D442" s="99"/>
      <c r="E442" s="99"/>
      <c r="F442" s="99"/>
    </row>
    <row r="443" spans="1:6">
      <c r="A443" s="96"/>
      <c r="B443" s="97"/>
      <c r="C443" s="98"/>
      <c r="D443" s="99"/>
      <c r="E443" s="99"/>
      <c r="F443" s="99"/>
    </row>
    <row r="444" spans="1:6">
      <c r="A444" s="96"/>
      <c r="B444" s="97"/>
      <c r="C444" s="98"/>
      <c r="D444" s="99"/>
      <c r="E444" s="99"/>
      <c r="F444" s="99"/>
    </row>
    <row r="445" spans="1:6">
      <c r="A445" s="96"/>
      <c r="B445" s="97"/>
      <c r="C445" s="98"/>
      <c r="D445" s="99"/>
      <c r="E445" s="99"/>
      <c r="F445" s="99"/>
    </row>
    <row r="446" spans="1:6">
      <c r="A446" s="96"/>
      <c r="B446" s="97"/>
      <c r="C446" s="98"/>
      <c r="D446" s="99"/>
      <c r="E446" s="99"/>
      <c r="F446" s="99"/>
    </row>
    <row r="447" spans="1:6">
      <c r="A447" s="96"/>
      <c r="B447" s="97"/>
      <c r="C447" s="98"/>
      <c r="D447" s="99"/>
      <c r="E447" s="99"/>
      <c r="F447" s="99"/>
    </row>
    <row r="448" spans="1:6">
      <c r="A448" s="96"/>
      <c r="B448" s="97"/>
      <c r="C448" s="98"/>
      <c r="D448" s="99"/>
      <c r="E448" s="99"/>
      <c r="F448" s="99"/>
    </row>
    <row r="449" spans="1:6">
      <c r="A449" s="96"/>
      <c r="B449" s="97"/>
      <c r="C449" s="98"/>
      <c r="D449" s="99"/>
      <c r="E449" s="99"/>
      <c r="F449" s="99"/>
    </row>
    <row r="450" spans="1:6">
      <c r="A450" s="96"/>
      <c r="B450" s="97"/>
      <c r="C450" s="98"/>
      <c r="D450" s="99"/>
      <c r="E450" s="99"/>
      <c r="F450" s="99"/>
    </row>
    <row r="451" spans="1:6">
      <c r="A451" s="96"/>
      <c r="B451" s="97"/>
      <c r="C451" s="98"/>
      <c r="D451" s="99"/>
      <c r="E451" s="99"/>
      <c r="F451" s="99"/>
    </row>
    <row r="452" spans="1:6">
      <c r="A452" s="96"/>
      <c r="B452" s="97"/>
      <c r="C452" s="98"/>
      <c r="D452" s="99"/>
      <c r="E452" s="99"/>
      <c r="F452" s="99"/>
    </row>
    <row r="453" spans="1:6">
      <c r="A453" s="96"/>
      <c r="B453" s="97"/>
      <c r="C453" s="98"/>
      <c r="D453" s="99"/>
      <c r="E453" s="99"/>
      <c r="F453" s="99"/>
    </row>
    <row r="454" spans="1:6">
      <c r="A454" s="96"/>
      <c r="B454" s="97"/>
      <c r="C454" s="98"/>
      <c r="D454" s="99"/>
      <c r="E454" s="99"/>
      <c r="F454" s="99"/>
    </row>
    <row r="455" spans="1:6">
      <c r="A455" s="96"/>
      <c r="B455" s="97"/>
      <c r="C455" s="98"/>
      <c r="D455" s="99"/>
      <c r="E455" s="99"/>
      <c r="F455" s="99"/>
    </row>
    <row r="456" spans="1:6">
      <c r="A456" s="96"/>
      <c r="B456" s="97"/>
      <c r="C456" s="98"/>
      <c r="D456" s="99"/>
      <c r="E456" s="99"/>
      <c r="F456" s="99"/>
    </row>
    <row r="457" spans="1:6">
      <c r="A457" s="96"/>
      <c r="B457" s="97"/>
      <c r="C457" s="98"/>
      <c r="D457" s="99"/>
      <c r="E457" s="99"/>
      <c r="F457" s="99"/>
    </row>
    <row r="458" spans="1:6">
      <c r="A458" s="96"/>
      <c r="B458" s="97"/>
      <c r="C458" s="98"/>
      <c r="D458" s="99"/>
      <c r="E458" s="99"/>
      <c r="F458" s="99"/>
    </row>
    <row r="459" spans="1:6">
      <c r="A459" s="96"/>
      <c r="B459" s="97"/>
      <c r="C459" s="98"/>
      <c r="D459" s="99"/>
      <c r="E459" s="99"/>
      <c r="F459" s="99"/>
    </row>
    <row r="460" spans="1:6">
      <c r="A460" s="96"/>
      <c r="B460" s="97"/>
      <c r="C460" s="98"/>
      <c r="D460" s="99"/>
      <c r="E460" s="99"/>
      <c r="F460" s="99"/>
    </row>
    <row r="461" spans="1:6">
      <c r="A461" s="96"/>
      <c r="B461" s="97"/>
      <c r="C461" s="98"/>
      <c r="D461" s="99"/>
      <c r="E461" s="99"/>
      <c r="F461" s="99"/>
    </row>
    <row r="462" spans="1:6">
      <c r="A462" s="96"/>
      <c r="B462" s="97"/>
      <c r="C462" s="98"/>
      <c r="D462" s="99"/>
      <c r="E462" s="99"/>
      <c r="F462" s="99"/>
    </row>
    <row r="463" spans="1:6">
      <c r="A463" s="96"/>
      <c r="B463" s="97"/>
      <c r="C463" s="98"/>
      <c r="D463" s="99"/>
      <c r="E463" s="99"/>
      <c r="F463" s="99"/>
    </row>
    <row r="464" spans="1:6">
      <c r="A464" s="96"/>
      <c r="B464" s="97"/>
      <c r="C464" s="98"/>
      <c r="D464" s="99"/>
      <c r="E464" s="99"/>
      <c r="F464" s="99"/>
    </row>
    <row r="465" spans="1:6">
      <c r="A465" s="96"/>
      <c r="B465" s="97"/>
      <c r="C465" s="98"/>
      <c r="D465" s="99"/>
      <c r="E465" s="99"/>
      <c r="F465" s="99"/>
    </row>
    <row r="466" spans="1:6">
      <c r="A466" s="96"/>
      <c r="B466" s="97"/>
      <c r="C466" s="98"/>
      <c r="D466" s="99"/>
      <c r="E466" s="99"/>
      <c r="F466" s="99"/>
    </row>
    <row r="467" spans="1:6">
      <c r="A467" s="96"/>
      <c r="B467" s="97"/>
      <c r="C467" s="98"/>
      <c r="D467" s="99"/>
      <c r="E467" s="99"/>
      <c r="F467" s="99"/>
    </row>
    <row r="468" spans="1:6">
      <c r="A468" s="96"/>
      <c r="B468" s="97"/>
      <c r="C468" s="98"/>
      <c r="D468" s="99"/>
      <c r="E468" s="99"/>
      <c r="F468" s="99"/>
    </row>
    <row r="469" spans="1:6">
      <c r="A469" s="96"/>
      <c r="B469" s="97"/>
      <c r="C469" s="98"/>
      <c r="D469" s="99"/>
      <c r="E469" s="99"/>
      <c r="F469" s="99"/>
    </row>
    <row r="470" spans="1:6">
      <c r="A470" s="96"/>
      <c r="B470" s="97"/>
      <c r="C470" s="98"/>
      <c r="D470" s="99"/>
      <c r="E470" s="99"/>
      <c r="F470" s="99"/>
    </row>
    <row r="471" spans="1:6">
      <c r="A471" s="96"/>
      <c r="B471" s="97"/>
      <c r="C471" s="98"/>
      <c r="D471" s="99"/>
      <c r="E471" s="99"/>
      <c r="F471" s="99"/>
    </row>
    <row r="472" spans="1:6">
      <c r="A472" s="96"/>
      <c r="B472" s="97"/>
      <c r="C472" s="98"/>
      <c r="D472" s="99"/>
      <c r="E472" s="99"/>
      <c r="F472" s="99"/>
    </row>
    <row r="473" spans="1:6">
      <c r="A473" s="96"/>
      <c r="B473" s="97"/>
      <c r="C473" s="98"/>
      <c r="D473" s="99"/>
      <c r="E473" s="99"/>
      <c r="F473" s="99"/>
    </row>
    <row r="474" spans="1:6">
      <c r="A474" s="96"/>
      <c r="B474" s="97"/>
      <c r="C474" s="98"/>
      <c r="D474" s="99"/>
      <c r="E474" s="99"/>
      <c r="F474" s="99"/>
    </row>
    <row r="475" spans="1:6">
      <c r="A475" s="96"/>
      <c r="B475" s="97"/>
      <c r="C475" s="98"/>
      <c r="D475" s="99"/>
      <c r="E475" s="99"/>
      <c r="F475" s="99"/>
    </row>
    <row r="476" spans="1:6">
      <c r="A476" s="96"/>
      <c r="B476" s="97"/>
      <c r="C476" s="98"/>
      <c r="D476" s="99"/>
      <c r="E476" s="99"/>
      <c r="F476" s="99"/>
    </row>
    <row r="477" spans="1:6">
      <c r="A477" s="96"/>
      <c r="B477" s="97"/>
      <c r="C477" s="98"/>
      <c r="D477" s="99"/>
      <c r="E477" s="99"/>
      <c r="F477" s="99"/>
    </row>
    <row r="478" spans="1:6">
      <c r="A478" s="96"/>
      <c r="B478" s="97"/>
      <c r="C478" s="98"/>
      <c r="D478" s="99"/>
      <c r="E478" s="99"/>
      <c r="F478" s="99"/>
    </row>
    <row r="479" spans="1:6">
      <c r="A479" s="96"/>
      <c r="B479" s="97"/>
      <c r="C479" s="98"/>
      <c r="D479" s="99"/>
      <c r="E479" s="99"/>
      <c r="F479" s="99"/>
    </row>
    <row r="480" spans="1:6">
      <c r="A480" s="96"/>
      <c r="B480" s="97"/>
      <c r="C480" s="98"/>
      <c r="D480" s="99"/>
      <c r="E480" s="99"/>
      <c r="F480" s="99"/>
    </row>
    <row r="481" spans="1:6">
      <c r="A481" s="96"/>
      <c r="B481" s="97"/>
      <c r="C481" s="98"/>
      <c r="D481" s="99"/>
      <c r="E481" s="99"/>
      <c r="F481" s="99"/>
    </row>
    <row r="482" spans="1:6">
      <c r="A482" s="96"/>
      <c r="B482" s="97"/>
      <c r="C482" s="98"/>
      <c r="D482" s="99"/>
      <c r="E482" s="99"/>
      <c r="F482" s="99"/>
    </row>
    <row r="483" spans="1:6">
      <c r="A483" s="96"/>
      <c r="B483" s="97"/>
      <c r="C483" s="98"/>
      <c r="D483" s="99"/>
      <c r="E483" s="99"/>
      <c r="F483" s="99"/>
    </row>
    <row r="484" spans="1:6">
      <c r="A484" s="96"/>
      <c r="B484" s="97"/>
      <c r="C484" s="98"/>
      <c r="D484" s="99"/>
      <c r="E484" s="99"/>
      <c r="F484" s="99"/>
    </row>
    <row r="485" spans="1:6">
      <c r="A485" s="96"/>
      <c r="B485" s="97"/>
      <c r="C485" s="98"/>
      <c r="D485" s="99"/>
      <c r="E485" s="99"/>
      <c r="F485" s="99"/>
    </row>
    <row r="486" spans="1:6">
      <c r="A486" s="96"/>
      <c r="B486" s="97"/>
      <c r="C486" s="98"/>
      <c r="D486" s="99"/>
      <c r="E486" s="99"/>
      <c r="F486" s="99"/>
    </row>
    <row r="487" spans="1:6">
      <c r="A487" s="96"/>
      <c r="B487" s="97"/>
      <c r="C487" s="98"/>
      <c r="D487" s="99"/>
      <c r="E487" s="99"/>
      <c r="F487" s="99"/>
    </row>
    <row r="488" spans="1:6">
      <c r="A488" s="96"/>
      <c r="B488" s="97"/>
      <c r="C488" s="98"/>
      <c r="D488" s="99"/>
      <c r="E488" s="99"/>
      <c r="F488" s="99"/>
    </row>
    <row r="489" spans="1:6">
      <c r="A489" s="96"/>
      <c r="B489" s="97"/>
      <c r="C489" s="98"/>
      <c r="D489" s="99"/>
      <c r="E489" s="99"/>
      <c r="F489" s="99"/>
    </row>
    <row r="490" spans="1:6">
      <c r="A490" s="96"/>
      <c r="B490" s="97"/>
      <c r="C490" s="98"/>
      <c r="D490" s="99"/>
      <c r="E490" s="99"/>
      <c r="F490" s="99"/>
    </row>
    <row r="491" spans="1:6">
      <c r="A491" s="96"/>
      <c r="B491" s="97"/>
      <c r="C491" s="98"/>
      <c r="D491" s="99"/>
      <c r="E491" s="99"/>
      <c r="F491" s="99"/>
    </row>
    <row r="492" spans="1:6">
      <c r="A492" s="96"/>
      <c r="B492" s="97"/>
      <c r="C492" s="98"/>
      <c r="D492" s="99"/>
      <c r="E492" s="99"/>
      <c r="F492" s="99"/>
    </row>
    <row r="493" spans="1:6">
      <c r="A493" s="96"/>
      <c r="B493" s="97"/>
      <c r="C493" s="98"/>
      <c r="D493" s="99"/>
      <c r="E493" s="99"/>
      <c r="F493" s="99"/>
    </row>
    <row r="494" spans="1:6">
      <c r="A494" s="96"/>
      <c r="B494" s="97"/>
      <c r="C494" s="98"/>
      <c r="D494" s="99"/>
      <c r="E494" s="99"/>
      <c r="F494" s="99"/>
    </row>
    <row r="495" spans="1:6">
      <c r="A495" s="96"/>
      <c r="B495" s="97"/>
      <c r="C495" s="98"/>
      <c r="D495" s="99"/>
      <c r="E495" s="99"/>
      <c r="F495" s="99"/>
    </row>
    <row r="496" spans="1:6">
      <c r="A496" s="96"/>
      <c r="B496" s="97"/>
      <c r="C496" s="98"/>
      <c r="D496" s="99"/>
      <c r="E496" s="99"/>
      <c r="F496" s="99"/>
    </row>
  </sheetData>
  <sheetProtection selectLockedCells="1"/>
  <autoFilter ref="A5:F70" xr:uid="{00000000-0009-0000-0000-000007000000}"/>
  <mergeCells count="1">
    <mergeCell ref="G5:I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ffectiveDate xmlns="a4f71d45-f70f-4eff-8eda-df49f9706b0f">2023-12-13T22:00:00+00:00</EffectiveDate>
    <ProductCode xmlns="a4f71d45-f70f-4eff-8eda-df49f9706b0f">15</ProductCod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4B7A46CB3E8C488306DA622CE80A3A" ma:contentTypeVersion="11" ma:contentTypeDescription="Create a new document." ma:contentTypeScope="" ma:versionID="4afe53ef51a1677f9c93ac186071483a">
  <xsd:schema xmlns:xsd="http://www.w3.org/2001/XMLSchema" xmlns:xs="http://www.w3.org/2001/XMLSchema" xmlns:p="http://schemas.microsoft.com/office/2006/metadata/properties" xmlns:ns2="a4f71d45-f70f-4eff-8eda-df49f9706b0f" xmlns:ns3="bd7b8d14-b9d6-4972-8466-148f2d2def17" targetNamespace="http://schemas.microsoft.com/office/2006/metadata/properties" ma:root="true" ma:fieldsID="af544a655c00b6d636c722cf393cf615" ns2:_="" ns3:_="">
    <xsd:import namespace="a4f71d45-f70f-4eff-8eda-df49f9706b0f"/>
    <xsd:import namespace="bd7b8d14-b9d6-4972-8466-148f2d2def17"/>
    <xsd:element name="properties">
      <xsd:complexType>
        <xsd:sequence>
          <xsd:element name="documentManagement">
            <xsd:complexType>
              <xsd:all>
                <xsd:element ref="ns2:ProductCode"/>
                <xsd:element ref="ns2:ProductCode_x003a_Title" minOccurs="0"/>
                <xsd:element ref="ns2:EffectiveDate"/>
                <xsd:element ref="ns3:SharedWithUsers" minOccurs="0"/>
                <xsd:element ref="ns3:SharedWithDetails"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71d45-f70f-4eff-8eda-df49f9706b0f" elementFormDefault="qualified">
    <xsd:import namespace="http://schemas.microsoft.com/office/2006/documentManagement/types"/>
    <xsd:import namespace="http://schemas.microsoft.com/office/infopath/2007/PartnerControls"/>
    <xsd:element name="ProductCode" ma:index="4" ma:displayName="ProductCode" ma:list="{edb1421b-50b5-4ea4-9241-de8ed104def7}" ma:internalName="ProductCode" ma:readOnly="false" ma:showField="ProductCode">
      <xsd:simpleType>
        <xsd:restriction base="dms:Lookup"/>
      </xsd:simpleType>
    </xsd:element>
    <xsd:element name="ProductCode_x003a_Title" ma:index="5" nillable="true" ma:displayName="ProductName" ma:list="{edb1421b-50b5-4ea4-9241-de8ed104def7}" ma:internalName="ProductCode_x003a_Title" ma:readOnly="true" ma:showField="Title" ma:web="bd7b8d14-b9d6-4972-8466-148f2d2def17">
      <xsd:simpleType>
        <xsd:restriction base="dms:Lookup"/>
      </xsd:simpleType>
    </xsd:element>
    <xsd:element name="EffectiveDate" ma:index="6" ma:displayName="EffectiveDate" ma:default="2015-01-01T00:00:00Z" ma:format="DateOnly" ma:internalName="EffectiveDate" ma:readOnly="false">
      <xsd:simpleType>
        <xsd:restriction base="dms:DateTime"/>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7b8d14-b9d6-4972-8466-148f2d2def1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C2501E-80E6-4854-B4F7-6C92C880DC59}">
  <ds:schemaRefs>
    <ds:schemaRef ds:uri="da038683-f682-4d08-a5d3-7d952c3bb581"/>
    <ds:schemaRef ds:uri="http://schemas.microsoft.com/office/2006/metadata/properties"/>
    <ds:schemaRef ds:uri="http://purl.org/dc/elements/1.1/"/>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a2a8f215-f7a7-4009-8cf2-c2500212b65c"/>
  </ds:schemaRefs>
</ds:datastoreItem>
</file>

<file path=customXml/itemProps2.xml><?xml version="1.0" encoding="utf-8"?>
<ds:datastoreItem xmlns:ds="http://schemas.openxmlformats.org/officeDocument/2006/customXml" ds:itemID="{E08313E1-D15F-4A01-9978-25E8E52A74BA}">
  <ds:schemaRefs>
    <ds:schemaRef ds:uri="http://schemas.microsoft.com/sharepoint/v3/contenttype/forms"/>
  </ds:schemaRefs>
</ds:datastoreItem>
</file>

<file path=customXml/itemProps3.xml><?xml version="1.0" encoding="utf-8"?>
<ds:datastoreItem xmlns:ds="http://schemas.openxmlformats.org/officeDocument/2006/customXml" ds:itemID="{B3D5A3E2-EE12-4131-BDF2-2F389797AC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Macros</vt:lpstr>
      <vt:lpstr>Regulation 28 calculator (%)</vt:lpstr>
      <vt:lpstr>Limits</vt:lpstr>
      <vt:lpstr>Regulation 28 calculator (rand)</vt:lpstr>
      <vt:lpstr>Allocation</vt:lpstr>
      <vt:lpstr>Allocation (rand)</vt:lpstr>
      <vt:lpstr>Unit trust asset class limits</vt:lpstr>
      <vt:lpstr>Fund list</vt:lpstr>
      <vt:lpstr>'Regulation 28 calculator (rand)'!AmountColumn</vt:lpstr>
      <vt:lpstr>AmountColumn</vt:lpstr>
      <vt:lpstr>'Regulation 28 calculator (rand)'!AreaPercent</vt:lpstr>
      <vt:lpstr>AreaPercent</vt:lpstr>
      <vt:lpstr>'Regulation 28 calculator (rand)'!AreaTotal</vt:lpstr>
      <vt:lpstr>AreaTotal</vt:lpstr>
      <vt:lpstr>CurrentVersionCell</vt:lpstr>
      <vt:lpstr>LastUpdateNoticeDate</vt:lpstr>
      <vt:lpstr>'Regulation 28 calculator (rand)'!PercentColumn</vt:lpstr>
      <vt:lpstr>PercentColumn</vt:lpstr>
      <vt:lpstr>'Regulation 28 calculator (rand)'!Total</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 Regulation28Calculator</dc:title>
  <dc:creator>Lydia Fourie</dc:creator>
  <cp:lastModifiedBy>Anoush Zakarian</cp:lastModifiedBy>
  <dcterms:created xsi:type="dcterms:W3CDTF">2011-03-25T08:32:46Z</dcterms:created>
  <dcterms:modified xsi:type="dcterms:W3CDTF">2024-02-29T16:34:32Z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0x010100D74B7A46CB3E8C488306DA622CE80A3A</vt:lpwstr>
  </property>
  <property fmtid="{D5CDD505-2E9C-101B-9397-08002B2CF9AE}" pid="3" name="Order">
    <vt:r8>7882600</vt:r8>
  </property>
  <property fmtid="{D5CDD505-2E9C-101B-9397-08002B2CF9AE}" pid="4" name="MediaServiceImageTags">
    <vt:lpwstr/>
  </property>
</Properties>
</file>